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105" windowWidth="12420" windowHeight="11640" tabRatio="802" activeTab="0"/>
  </bookViews>
  <sheets>
    <sheet name="Охват питанием" sheetId="1" r:id="rId1"/>
    <sheet name="Здоровье" sheetId="2" r:id="rId2"/>
    <sheet name="Повышение квалификации" sheetId="3" r:id="rId3"/>
    <sheet name="Общ.мнение" sheetId="4" r:id="rId4"/>
    <sheet name="Финансирование" sheetId="5" r:id="rId5"/>
    <sheet name="Пропаганда" sheetId="6" r:id="rId6"/>
    <sheet name="Наличие программ" sheetId="7" r:id="rId7"/>
    <sheet name="Дотации" sheetId="8" r:id="rId8"/>
    <sheet name="Льготы2" sheetId="9" state="hidden" r:id="rId9"/>
    <sheet name="Льготы1" sheetId="10" state="hidden" r:id="rId10"/>
    <sheet name="Лист1" sheetId="11" state="hidden" r:id="rId11"/>
    <sheet name="Лист2" sheetId="12" r:id="rId12"/>
  </sheets>
  <definedNames>
    <definedName name="_xlnm.Print_Area" localSheetId="1">'Здоровье'!$A$1:$M$10</definedName>
    <definedName name="_xlnm.Print_Area" localSheetId="3">'Общ.мнение'!$A$1:$G$39</definedName>
    <definedName name="_xlnm.Print_Area" localSheetId="0">'Охват питанием'!$A$1:$M$20</definedName>
  </definedNames>
  <calcPr fullCalcOnLoad="1"/>
</workbook>
</file>

<file path=xl/comments1.xml><?xml version="1.0" encoding="utf-8"?>
<comments xmlns="http://schemas.openxmlformats.org/spreadsheetml/2006/main">
  <authors>
    <author>averyanov</author>
  </authors>
  <commentList>
    <comment ref="B5" authorId="0">
      <text>
        <r>
          <rPr>
            <sz val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  <comment ref="A7" authorId="0">
      <text>
        <r>
          <rPr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Zotova Oksana</author>
  </authors>
  <commentList>
    <comment ref="C2" authorId="0">
      <text>
        <r>
          <rPr>
            <sz val="8"/>
            <rFont val="Tahoma"/>
            <family val="2"/>
          </rPr>
          <t xml:space="preserve">
Значение показателя равно количеству обучающихся в общеообразовательных учреждениях субъекта Российской Федерации, отнесенных ко группам здоровья в соответствии с приказом Минздрава РФ от 30.12.2003 № 621 «О комплексной оценке состояния здоровья детей». 
 *Данные предоставляются школами субъекта Российской Федерации на основании записей в медицинских картах школьников в соответствии с  приказом Минздрава РФ от 30.12.2003 № 621 «О комплексной оценке состояния здоровья детей». 
</t>
        </r>
      </text>
    </comment>
    <comment ref="H2" authorId="0">
      <text>
        <r>
          <rPr>
            <sz val="8"/>
            <rFont val="Tahoma"/>
            <family val="2"/>
          </rPr>
          <t xml:space="preserve">Значение показателя равно количеству обучающихся в </t>
        </r>
        <r>
          <rPr>
            <u val="single"/>
            <sz val="8"/>
            <rFont val="Tahoma"/>
            <family val="2"/>
          </rPr>
          <t xml:space="preserve">общеообразовательных учреждениях </t>
        </r>
        <r>
          <rPr>
            <sz val="8"/>
            <rFont val="Tahoma"/>
            <family val="2"/>
          </rPr>
          <t xml:space="preserve">субъекта Российской Федерации, страдающих алиментарно-зависимыми заболеваниями.
 *Данные предоставляются школами субъекта Российской Федерации на основании записей в медицинских картах школьников. 
</t>
        </r>
      </text>
    </comment>
  </commentList>
</comments>
</file>

<file path=xl/comments3.xml><?xml version="1.0" encoding="utf-8"?>
<comments xmlns="http://schemas.openxmlformats.org/spreadsheetml/2006/main">
  <authors>
    <author>Zotova Oksana</author>
  </authors>
  <commentList>
    <comment ref="A8" authorId="0">
      <text>
        <r>
          <rPr>
            <sz val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  <comment ref="A7" authorId="0">
      <text>
        <r>
          <rPr>
            <sz val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6" authorId="0">
      <text>
        <r>
          <rPr>
            <sz val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rFont val="Tahoma"/>
            <family val="2"/>
          </rPr>
          <t>текущем году</t>
        </r>
        <r>
          <rPr>
            <sz val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</commentList>
</comments>
</file>

<file path=xl/comments5.xml><?xml version="1.0" encoding="utf-8"?>
<comments xmlns="http://schemas.openxmlformats.org/spreadsheetml/2006/main">
  <authors>
    <author>Zotova Oksana</author>
  </authors>
  <commentList>
    <comment ref="H2" authorId="0">
      <text>
        <r>
          <rPr>
            <sz val="8"/>
            <rFont val="Tahoma"/>
            <family val="2"/>
          </rPr>
          <t xml:space="preserve">
Показатель, расчет которого производится автоматической системой мониторинга.
Расчет производится исходя из суммарного количества средств всех бюджетов на совершенствование организации питания на 1 обучающегося.
*Общее количество обучающихся субъекта Российской Федерации импортируется из формы "охват питанием".</t>
        </r>
      </text>
    </comment>
    <comment ref="D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регионального бюджета,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A3" authorId="0">
      <text>
        <r>
          <rPr>
            <sz val="8"/>
            <rFont val="Tahoma"/>
            <family val="2"/>
          </rPr>
          <t xml:space="preserve">
На основании нормативного документа субъекта Российской Федерации, муниципалитетов о целевом выделении средств на финансирование мероприятий, включенных в Программу по совершенствованию организации школьного питания. 
</t>
        </r>
        <r>
          <rPr>
            <u val="single"/>
            <sz val="8"/>
            <rFont val="Tahoma"/>
            <family val="2"/>
          </rPr>
          <t>Средства на организацию школьного питания включать не следует.</t>
        </r>
      </text>
    </comment>
    <comment ref="A4" authorId="0">
      <text>
        <r>
          <rPr>
            <sz val="8"/>
            <rFont val="Tahoma"/>
            <family val="2"/>
          </rPr>
          <t xml:space="preserve">
Данные предоставляются  субъектом Российской Федерации, муниципалитетами на основании выписки со счета и/или отчетов о реализации Программ. </t>
        </r>
      </text>
    </comment>
    <comment ref="E2" authorId="0">
      <text>
        <r>
          <rPr>
            <sz val="8"/>
            <rFont val="Tahoma"/>
            <family val="2"/>
          </rPr>
          <t xml:space="preserve">Значение показателя равно количеству средств из бнебюджетных источников,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  <comment ref="F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всех муниципальных бюджетов субъекта Российской Федерации,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Показатель, расчет которого производится автоматической системой мониторинга путем сложения указанных средств всех бюджетов,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</commentList>
</comments>
</file>

<file path=xl/comments7.xml><?xml version="1.0" encoding="utf-8"?>
<comments xmlns="http://schemas.openxmlformats.org/spreadsheetml/2006/main">
  <authors>
    <author>Zotova Oksana</author>
  </authors>
  <commentList>
    <comment ref="A4" authorId="0">
      <text>
        <r>
          <rPr>
            <sz val="8"/>
            <rFont val="Tahoma"/>
            <family val="2"/>
          </rPr>
          <t xml:space="preserve">
Количество муниципальных образований, которые имеют в наличии </t>
        </r>
        <r>
          <rPr>
            <u val="single"/>
            <sz val="8"/>
            <rFont val="Tahoma"/>
            <family val="2"/>
          </rPr>
          <t>1 и более муниципальных программ</t>
        </r>
        <r>
          <rPr>
            <sz val="8"/>
            <rFont val="Tahoma"/>
            <family val="2"/>
          </rPr>
          <t>, в рамках которых предусмотрены муниципальные cредства на совершенствование организация питания.</t>
        </r>
      </text>
    </comment>
  </commentList>
</comments>
</file>

<file path=xl/comments8.xml><?xml version="1.0" encoding="utf-8"?>
<comments xmlns="http://schemas.openxmlformats.org/spreadsheetml/2006/main">
  <authors>
    <author>30-ва</author>
    <author>Zotova Oksana</author>
  </authors>
  <commentList>
    <comment ref="A6" authorId="0">
      <text>
        <r>
          <rPr>
            <sz val="9"/>
            <rFont val="Tahoma"/>
            <family val="2"/>
          </rPr>
          <t xml:space="preserve">
Сумма субсидий (субвенций, дотаций) на питание обучающихся.
Значение показателя равно сумме денег в рублях, выделяемых в год (фактические данные) на школьное питание всех обучающегося из бюджета, а также  относящегося к льготным категориям детей.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
В случае отсутствия нормативных актов субъекта Российской Федерации, муниципалитетов о предоставлении дотаций на школьное питание в заполняемой ячейке ставится цифра «0». </t>
        </r>
      </text>
    </comment>
    <comment ref="A4" authorId="0">
      <text>
        <r>
          <rPr>
            <sz val="9"/>
            <rFont val="Tahoma"/>
            <family val="2"/>
          </rPr>
          <t xml:space="preserve">
Количество обучающихся, относящихся к категориям:
- дети, оставшиеся без попечения родителей;
- дети из малообеспеченных семей;
- дети из многодетных семей;
- дети-инвалиды;
- дети из семей, пострадавших в результате аварии на Чернобыльской АЭС и других радиационных катастроф;
- относящихся к иным категориям детей, получающих дотацию на школьное питание из бюджетных средств.
Данные предоставляются школами субъекта Российской Федерации на основании списков обучающихся, относящихся к категориям детей, которым согласно нормативному акту субъекта Российской Федерации выплачиваются дотации (субсидии, субвенции и др.) на школьное питание.
</t>
        </r>
      </text>
    </comment>
    <comment ref="A8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1-ого обучающегося субъекта РФ, муниципалитетов в  год .
Значение показателя равно сумме денег в рублях, выделяемых в год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9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в сутки 1-ого обучающегося субъекта РФ, муниципалитетов в  год (из расчета 172 учебных дня в календарном году при 5-дневной учебной недели).
Значение показателя равно сумме денег в рублях, выделяемых в сутки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5" authorId="1">
      <text>
        <r>
          <rPr>
            <sz val="8"/>
            <rFont val="Tahoma"/>
            <family val="2"/>
          </rPr>
          <t xml:space="preserve">Если значение в ячейке не введено, учитывать в расчете 
</t>
        </r>
        <r>
          <rPr>
            <sz val="14"/>
            <rFont val="Tahoma"/>
            <family val="2"/>
          </rPr>
          <t xml:space="preserve">172 </t>
        </r>
        <r>
          <rPr>
            <sz val="8"/>
            <rFont val="Tahoma"/>
            <family val="2"/>
          </rPr>
          <t>учебных дня в календарном году при 5-дневной учебной недели</t>
        </r>
      </text>
    </comment>
    <comment ref="E4" authorId="1">
      <text>
        <r>
          <rPr>
            <b/>
            <sz val="8"/>
            <rFont val="Tahoma"/>
            <family val="2"/>
          </rPr>
          <t>E4 =&lt; E3= (F4+G4+H4)</t>
        </r>
      </text>
    </comment>
  </commentList>
</comments>
</file>

<file path=xl/sharedStrings.xml><?xml version="1.0" encoding="utf-8"?>
<sst xmlns="http://schemas.openxmlformats.org/spreadsheetml/2006/main" count="335" uniqueCount="203">
  <si>
    <t>по состоянию здоровья отнесены:</t>
  </si>
  <si>
    <t>имеют недостаток массы тела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</si>
  <si>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</si>
  <si>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</si>
  <si>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</si>
  <si>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</si>
  <si>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</si>
  <si>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</si>
  <si>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</si>
  <si>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</si>
  <si>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</si>
  <si>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</si>
  <si>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</si>
  <si>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Классы</t>
  </si>
  <si>
    <t>%</t>
  </si>
  <si>
    <t xml:space="preserve"> </t>
  </si>
  <si>
    <t>- информация заполняется ответственным за питание в регионе</t>
  </si>
  <si>
    <t>1-да, 0-нет</t>
  </si>
  <si>
    <t>чел.</t>
  </si>
  <si>
    <t>руб.</t>
  </si>
  <si>
    <t>израсходовано на отчетную дату</t>
  </si>
  <si>
    <t>на проведение ремонтно-строительных работ в пищеблоках школьных столовых</t>
  </si>
  <si>
    <t>на закупку технологического оборудования</t>
  </si>
  <si>
    <t>на закупку специализированного автотранспорта</t>
  </si>
  <si>
    <t>на закупку столовой посуды и инвентаря</t>
  </si>
  <si>
    <t>на закупку мебели для обеденных залов</t>
  </si>
  <si>
    <t>на закупку автотранспорта для доставки продуктов в школьные пищеблоки</t>
  </si>
  <si>
    <t>Группы здоровья и заболеваемость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</si>
  <si>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</si>
  <si>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</si>
  <si>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</si>
  <si>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</si>
  <si>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питается в столовой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</si>
  <si>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</si>
  <si>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меню/ассортимент продукции школьной столовой</t>
  </si>
  <si>
    <t>вкус/качество продукции, реализуемой в школьных столовых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</si>
  <si>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</si>
  <si>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</si>
  <si>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>Пропаганда здорового питания</t>
  </si>
  <si>
    <t>ИТОГО</t>
  </si>
  <si>
    <t>Итого за регион</t>
  </si>
  <si>
    <t>Ед.изм.</t>
  </si>
  <si>
    <t>из регионального бюджета</t>
  </si>
  <si>
    <t>из муниципального бюджета</t>
  </si>
  <si>
    <t>Всего</t>
  </si>
  <si>
    <t>Количество обучающихся, всего</t>
  </si>
  <si>
    <t>Всего выделяется на питание обучающихся</t>
  </si>
  <si>
    <t xml:space="preserve">Количество обучающихся, получающих льготы, субсидии (субвенции, дотации) по оплате питания </t>
  </si>
  <si>
    <t>Муниципалитет №1</t>
  </si>
  <si>
    <t>Муниципалитет №2</t>
  </si>
  <si>
    <t>Муниципалитет №3</t>
  </si>
  <si>
    <t>санитарное состояние столовой (чистота обеденного зала, оборудования для раздачи пищи, посуды и посторонний запах)</t>
  </si>
  <si>
    <t>на горячий завтрак</t>
  </si>
  <si>
    <t>на горячий обед</t>
  </si>
  <si>
    <t>на полдник</t>
  </si>
  <si>
    <t>на организацию дополнительного питания</t>
  </si>
  <si>
    <t>другое</t>
  </si>
  <si>
    <t>Количество обучающихся, получающие льготы по оплате питания</t>
  </si>
  <si>
    <t>дети, оставшиеся без попечения родителей</t>
  </si>
  <si>
    <t>дети из малообеспеченных семей</t>
  </si>
  <si>
    <t>дети из многодетных семей</t>
  </si>
  <si>
    <t>дети-инвалиды</t>
  </si>
  <si>
    <t>детей из семей, пострадавших в результате аварии на Чернобыльской АЭС и других радиационных катастроф</t>
  </si>
  <si>
    <r>
      <t>иные категории обучающихся</t>
    </r>
    <r>
      <rPr>
        <i/>
        <sz val="9"/>
        <rFont val="Times New Roman"/>
        <family val="1"/>
      </rPr>
      <t xml:space="preserve"> </t>
    </r>
  </si>
  <si>
    <t>средняя сумма  средств, выделяемая на питание 1 обучающегося в год</t>
  </si>
  <si>
    <t>средняя сумма  средств, выделяемая на питание 1 обучающегося в день (из расчета 172 учебных дня в календарном году при 5-дневной учебной недели)</t>
  </si>
  <si>
    <t>сумма  средств, выделяемая на питание 1 обучающегося в день</t>
  </si>
  <si>
    <t>Всего выделяется субсидий (субвенций, дотаций)  (из расчета 172 учебных дня в календарном году при 5-дневной учебной недели)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</si>
  <si>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недели)</t>
  </si>
  <si>
    <t>Столбец К из таблицы по муниципалитетам</t>
  </si>
  <si>
    <t>из внебюджетных источников (без денежных средств родителей)</t>
  </si>
  <si>
    <t>по региону</t>
  </si>
  <si>
    <t>Всего по муниципалитетам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</si>
  <si>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</si>
  <si>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</si>
  <si>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</si>
  <si>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</si>
  <si>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</si>
  <si>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</si>
  <si>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</si>
  <si>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</si>
  <si>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</si>
  <si>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</si>
  <si>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</si>
  <si>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</si>
  <si>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</si>
  <si>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</si>
  <si>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</si>
  <si>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</si>
  <si>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(столбец 11 + столбец 12)</t>
  </si>
  <si>
    <t>И т.д.</t>
  </si>
  <si>
    <t>- информация заполняется ответственным за питание в муниципалитете</t>
  </si>
  <si>
    <t xml:space="preserve">Сокращение ширины таблицы (по приемам пищи) </t>
  </si>
  <si>
    <t>из внебюджетных источников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</si>
  <si>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неделе)</t>
  </si>
  <si>
    <r>
      <t>иные категории обучающихся</t>
    </r>
    <r>
      <rPr>
        <i/>
        <sz val="9"/>
        <rFont val="Arial"/>
        <family val="2"/>
      </rPr>
      <t xml:space="preserve"> </t>
    </r>
  </si>
  <si>
    <t>Показатель</t>
  </si>
  <si>
    <t>*</t>
  </si>
  <si>
    <t xml:space="preserve"> - показатель из формы пищеблоки</t>
  </si>
  <si>
    <t xml:space="preserve"> - заполняемые ячейки</t>
  </si>
  <si>
    <t>Подготовка, переподготовка и повышение квалификации кадров в сфере школьного питания</t>
  </si>
  <si>
    <t>Количество педагогов в школах субъекта Российской Федерации, из них: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</si>
  <si>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</si>
  <si>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</si>
  <si>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1-4 классы</t>
  </si>
  <si>
    <t>5-9 классы</t>
  </si>
  <si>
    <t>10-11 классы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</si>
  <si>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</si>
  <si>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</si>
  <si>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</si>
  <si>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</si>
  <si>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</si>
  <si>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</si>
  <si>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</si>
  <si>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</si>
  <si>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</si>
  <si>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Двухразовое питание               (Горячий завтрак+обед и Горячий обед+ужин)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</si>
  <si>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</si>
  <si>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</si>
  <si>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</si>
  <si>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</si>
  <si>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</si>
  <si>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</si>
  <si>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</si>
  <si>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</si>
  <si>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количество поваров, состоящих в штате школ</t>
  </si>
  <si>
    <t>количество кухонных рабочих и иного персонала, состоящих в штате школ</t>
  </si>
  <si>
    <t>1-4 класс*</t>
  </si>
  <si>
    <t>5-9 класс*</t>
  </si>
  <si>
    <t>10-11 класс*</t>
  </si>
  <si>
    <t xml:space="preserve"> - показатель из формы "охват питнаием"</t>
  </si>
  <si>
    <t>Доля, %</t>
  </si>
  <si>
    <t>**</t>
  </si>
  <si>
    <t>Доля от общего количества, %</t>
  </si>
  <si>
    <t>Количество обучающихся, всего*</t>
  </si>
  <si>
    <t xml:space="preserve">Количество муниципальных образований </t>
  </si>
  <si>
    <t>Всего муниципальных образований в субъекте РФ всего</t>
  </si>
  <si>
    <t>Количество, ед.</t>
  </si>
  <si>
    <t>Программы по совершенствованию организации питания</t>
  </si>
  <si>
    <t>Финансирование (БЕЗ СРЕДСТВ НА ОРГАНИЗАЦИЮ ПИТАНИЯ)</t>
  </si>
  <si>
    <t>запланировано на текущий год</t>
  </si>
  <si>
    <t>Кол-во человек</t>
  </si>
  <si>
    <t>на 1000 учащихся</t>
  </si>
  <si>
    <t>Количество работников пищеблоков в школах, из них:</t>
  </si>
  <si>
    <t>Количество поваров, в том числе:</t>
  </si>
  <si>
    <t>Количество кухонных рабочих и иного персонала,
 в том числе:</t>
  </si>
  <si>
    <t>На 100 педагогов</t>
  </si>
  <si>
    <t>Кол-во учеников*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</si>
  <si>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</si>
  <si>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</si>
  <si>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</si>
  <si>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На 1 обучающегося в год, руб.</t>
  </si>
  <si>
    <t>Наименование муниципалитета</t>
  </si>
  <si>
    <t>Муниципалитет 1</t>
  </si>
  <si>
    <t>Муниципалитет 2</t>
  </si>
  <si>
    <t>Муниципалитет 3</t>
  </si>
  <si>
    <t>Муниципалитет 4</t>
  </si>
  <si>
    <t>Муниципалитет 5</t>
  </si>
  <si>
    <t>Муниципалитет 6</t>
  </si>
  <si>
    <t>Муниципалитет 7</t>
  </si>
  <si>
    <t>Муниципалитет 8</t>
  </si>
  <si>
    <t>Муниципалитет 9</t>
  </si>
  <si>
    <t>Муниципалитет 10</t>
  </si>
  <si>
    <t>…</t>
  </si>
  <si>
    <t>План на текущий год согласно нормативному документу( в примечании указать дату и номер принятия нормативного документа</t>
  </si>
  <si>
    <t>Примечание</t>
  </si>
  <si>
    <t xml:space="preserve">Факт </t>
  </si>
  <si>
    <t>Субъект</t>
  </si>
  <si>
    <t>(субвенций, дотаций)</t>
  </si>
  <si>
    <t xml:space="preserve">На одного льготника в день, руб. </t>
  </si>
  <si>
    <t xml:space="preserve">На одного обучающегося  в день, руб. </t>
  </si>
  <si>
    <t>Всего запланировано средств на питание обучающегося  (субвенций, дотаций)</t>
  </si>
  <si>
    <t xml:space="preserve">Итого </t>
  </si>
  <si>
    <t xml:space="preserve">Количество обучающихся всего, чел.  </t>
  </si>
  <si>
    <t xml:space="preserve">Итого из муницапаьного и регионального бюджета, руб. </t>
  </si>
  <si>
    <t>Количество средств, выделяемое в день, руб.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</si>
  <si>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</si>
  <si>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Примерная форма</t>
  </si>
  <si>
    <t>из местных бюджетов</t>
  </si>
  <si>
    <t xml:space="preserve"> - показатель из формы "охват питанием"</t>
  </si>
  <si>
    <t xml:space="preserve">Количество муниципальных образований, которые утвердили муниципальные долгосрочные программы, действующие в текущем году, в рамках которых предусмотрены муниципальные средства на совершенствование организации питания </t>
  </si>
  <si>
    <t>Сумма средств всех бюджетов, руб.</t>
  </si>
  <si>
    <t>Количество обучающихся, всего, чел.*</t>
  </si>
  <si>
    <t xml:space="preserve">Расчетное число учебных дней в календарном году, дней </t>
  </si>
  <si>
    <t>количество школьников и родителей,  указавших в своих ответах, что работа школьной столовой их устраивает</t>
  </si>
  <si>
    <t>Количество</t>
  </si>
  <si>
    <t>Всего денежных средств выделяется на питание обучающихся, в том числе, руб.:</t>
  </si>
  <si>
    <t>Средняя сумма  средств, выделяемая на питание 1 обучающегося в год, руб.</t>
  </si>
  <si>
    <t>Количество обучающихся, получающие дотации (субсидии, субвенции), а также, имеющие льготы по оплате питания (социальная поддержка), чел.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</si>
  <si>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году), руб.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</si>
  <si>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году), руб.</t>
  </si>
  <si>
    <t>иные затраты (в свободном поле расшифровать какие затраты)</t>
  </si>
  <si>
    <t>Количество поваров, прошедших обучение у поставщиков технологического оборудования</t>
  </si>
  <si>
    <t>Количество школ в субъекте Российской Федерации*, ед.</t>
  </si>
  <si>
    <t>Количество школьников, которые в текущем учебном году прошли обучение по интегрированным курсам по формированию здорового и безопасного образа жизни и культуры здорового питания в рамках предметов «Окружающий мир», «Природоведение», «Биология», «Основы безопасности жизнедеятельности» и др., чел.</t>
  </si>
  <si>
    <t>Количество школ, в которых проводятся внеклассные мероприятия по пропаганде здорового питания (конкурсы, викторины, конференции и пр.), ед.</t>
  </si>
  <si>
    <t>Количество школ, в которых оформлены тематические стенды по формированию культуры здорового питания, ед.</t>
  </si>
  <si>
    <t>Количество обучающихся в субъекте Российской Федерации**, чел.</t>
  </si>
  <si>
    <t xml:space="preserve">Наличие действующей в текущем году региональной долгосрочной программы, в рамках которой предусмотрены региональные средства на совершенствование организации питания </t>
  </si>
  <si>
    <t>Дотации (субсидии, субвенции) на школьное питание в 2012 году</t>
  </si>
  <si>
    <r>
      <t xml:space="preserve">Количество школьников, которые в текущем учебном году прошли обучение по  </t>
    </r>
    <r>
      <rPr>
        <sz val="10"/>
        <color indexed="10"/>
        <rFont val="Times New Roman"/>
        <family val="1"/>
      </rPr>
      <t>дополнительным</t>
    </r>
    <r>
      <rPr>
        <sz val="10"/>
        <rFont val="Times New Roman"/>
        <family val="1"/>
      </rPr>
      <t xml:space="preserve"> образовательным программам по формированию здорового и безопасного образа жизни и культуры здорового питания, на базе школ, чел.</t>
    </r>
  </si>
  <si>
    <t>Количество школьников, у которых хотя бы один из родителей (законных представителей) в текущем году прослушал лекцию по формированию культуры здорового питания на базе школы, чел.</t>
  </si>
  <si>
    <t>Управление образования администрации Большесельского МР отчет на 01.07.2014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</si>
</sst>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  <numFmt numFmtId="167" formatCode="[$-FC19]d\ mmmm\ yyyy\ &quot;г.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trike/>
      <sz val="9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9"/>
      <name val="Tahoma"/>
      <family val="2"/>
    </font>
    <font>
      <sz val="14"/>
      <name val="Tahoma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20" fillId="25" borderId="0" applyNumberFormat="0" applyBorder="0" applyAlignment="0" applyProtection="0"/>
    <xf numFmtId="0" fontId="70" fillId="26" borderId="0" applyNumberFormat="0" applyBorder="0" applyAlignment="0" applyProtection="0"/>
    <xf numFmtId="0" fontId="20" fillId="17" borderId="0" applyNumberFormat="0" applyBorder="0" applyAlignment="0" applyProtection="0"/>
    <xf numFmtId="0" fontId="70" fillId="27" borderId="0" applyNumberFormat="0" applyBorder="0" applyAlignment="0" applyProtection="0"/>
    <xf numFmtId="0" fontId="20" fillId="19" borderId="0" applyNumberFormat="0" applyBorder="0" applyAlignment="0" applyProtection="0"/>
    <xf numFmtId="0" fontId="70" fillId="28" borderId="0" applyNumberFormat="0" applyBorder="0" applyAlignment="0" applyProtection="0"/>
    <xf numFmtId="0" fontId="20" fillId="29" borderId="0" applyNumberFormat="0" applyBorder="0" applyAlignment="0" applyProtection="0"/>
    <xf numFmtId="0" fontId="70" fillId="30" borderId="0" applyNumberFormat="0" applyBorder="0" applyAlignment="0" applyProtection="0"/>
    <xf numFmtId="0" fontId="20" fillId="31" borderId="0" applyNumberFormat="0" applyBorder="0" applyAlignment="0" applyProtection="0"/>
    <xf numFmtId="0" fontId="70" fillId="32" borderId="0" applyNumberFormat="0" applyBorder="0" applyAlignment="0" applyProtection="0"/>
    <xf numFmtId="0" fontId="20" fillId="33" borderId="0" applyNumberFormat="0" applyBorder="0" applyAlignment="0" applyProtection="0"/>
    <xf numFmtId="9" fontId="14" fillId="0" borderId="0" applyFill="0" applyBorder="0" applyAlignment="0" applyProtection="0"/>
    <xf numFmtId="0" fontId="70" fillId="34" borderId="0" applyNumberFormat="0" applyBorder="0" applyAlignment="0" applyProtection="0"/>
    <xf numFmtId="0" fontId="20" fillId="35" borderId="0" applyNumberFormat="0" applyBorder="0" applyAlignment="0" applyProtection="0"/>
    <xf numFmtId="0" fontId="70" fillId="36" borderId="0" applyNumberFormat="0" applyBorder="0" applyAlignment="0" applyProtection="0"/>
    <xf numFmtId="0" fontId="20" fillId="37" borderId="0" applyNumberFormat="0" applyBorder="0" applyAlignment="0" applyProtection="0"/>
    <xf numFmtId="0" fontId="70" fillId="38" borderId="0" applyNumberFormat="0" applyBorder="0" applyAlignment="0" applyProtection="0"/>
    <xf numFmtId="0" fontId="20" fillId="39" borderId="0" applyNumberFormat="0" applyBorder="0" applyAlignment="0" applyProtection="0"/>
    <xf numFmtId="0" fontId="70" fillId="40" borderId="0" applyNumberFormat="0" applyBorder="0" applyAlignment="0" applyProtection="0"/>
    <xf numFmtId="0" fontId="20" fillId="29" borderId="0" applyNumberFormat="0" applyBorder="0" applyAlignment="0" applyProtection="0"/>
    <xf numFmtId="0" fontId="70" fillId="41" borderId="0" applyNumberFormat="0" applyBorder="0" applyAlignment="0" applyProtection="0"/>
    <xf numFmtId="0" fontId="20" fillId="31" borderId="0" applyNumberFormat="0" applyBorder="0" applyAlignment="0" applyProtection="0"/>
    <xf numFmtId="0" fontId="70" fillId="42" borderId="0" applyNumberFormat="0" applyBorder="0" applyAlignment="0" applyProtection="0"/>
    <xf numFmtId="0" fontId="20" fillId="43" borderId="0" applyNumberFormat="0" applyBorder="0" applyAlignment="0" applyProtection="0"/>
    <xf numFmtId="0" fontId="71" fillId="44" borderId="1" applyNumberFormat="0" applyAlignment="0" applyProtection="0"/>
    <xf numFmtId="0" fontId="21" fillId="13" borderId="2" applyNumberFormat="0" applyAlignment="0" applyProtection="0"/>
    <xf numFmtId="0" fontId="72" fillId="45" borderId="3" applyNumberFormat="0" applyAlignment="0" applyProtection="0"/>
    <xf numFmtId="0" fontId="22" fillId="46" borderId="4" applyNumberFormat="0" applyAlignment="0" applyProtection="0"/>
    <xf numFmtId="0" fontId="73" fillId="45" borderId="1" applyNumberFormat="0" applyAlignment="0" applyProtection="0"/>
    <xf numFmtId="0" fontId="23" fillId="46" borderId="2" applyNumberFormat="0" applyAlignment="0" applyProtection="0"/>
    <xf numFmtId="0" fontId="7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0" borderId="5" applyNumberFormat="0" applyFill="0" applyAlignment="0" applyProtection="0"/>
    <xf numFmtId="0" fontId="24" fillId="0" borderId="6" applyNumberFormat="0" applyFill="0" applyAlignment="0" applyProtection="0"/>
    <xf numFmtId="0" fontId="76" fillId="0" borderId="7" applyNumberFormat="0" applyFill="0" applyAlignment="0" applyProtection="0"/>
    <xf numFmtId="0" fontId="25" fillId="0" borderId="8" applyNumberFormat="0" applyFill="0" applyAlignment="0" applyProtection="0"/>
    <xf numFmtId="0" fontId="77" fillId="0" borderId="9" applyNumberFormat="0" applyFill="0" applyAlignment="0" applyProtection="0"/>
    <xf numFmtId="0" fontId="26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27" fillId="0" borderId="12" applyNumberFormat="0" applyFill="0" applyAlignment="0" applyProtection="0"/>
    <xf numFmtId="0" fontId="79" fillId="47" borderId="13" applyNumberFormat="0" applyAlignment="0" applyProtection="0"/>
    <xf numFmtId="0" fontId="28" fillId="48" borderId="14" applyNumberFormat="0" applyAlignment="0" applyProtection="0"/>
    <xf numFmtId="0" fontId="8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1" fillId="49" borderId="0" applyNumberFormat="0" applyBorder="0" applyAlignment="0" applyProtection="0"/>
    <xf numFmtId="0" fontId="30" fillId="5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14" fillId="0" borderId="0">
      <alignment vertical="center" wrapText="1"/>
      <protection/>
    </xf>
    <xf numFmtId="0" fontId="82" fillId="0" borderId="0" applyNumberFormat="0" applyFill="0" applyBorder="0" applyAlignment="0" applyProtection="0"/>
    <xf numFmtId="0" fontId="83" fillId="51" borderId="0" applyNumberFormat="0" applyBorder="0" applyAlignment="0" applyProtection="0"/>
    <xf numFmtId="0" fontId="31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4" fillId="53" borderId="16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0" fontId="85" fillId="0" borderId="17" applyNumberFormat="0" applyFill="0" applyAlignment="0" applyProtection="0"/>
    <xf numFmtId="0" fontId="33" fillId="0" borderId="18" applyNumberFormat="0" applyFill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7" fillId="54" borderId="0" applyNumberFormat="0" applyBorder="0" applyAlignment="0" applyProtection="0"/>
    <xf numFmtId="0" fontId="35" fillId="7" borderId="0" applyNumberFormat="0" applyBorder="0" applyAlignment="0" applyProtection="0"/>
  </cellStyleXfs>
  <cellXfs count="415">
    <xf numFmtId="0" fontId="0" fillId="0" borderId="0" xfId="0" applyFont="1" applyAlignment="1">
      <alignment/>
    </xf>
    <xf numFmtId="0" fontId="2" fillId="0" borderId="19" xfId="0" applyFont="1" applyFill="1" applyBorder="1" applyAlignment="1">
      <alignment horizontal="left" vertical="top" wrapText="1"/>
    </xf>
    <xf numFmtId="0" fontId="0" fillId="55" borderId="0" xfId="0" applyFill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5" fillId="0" borderId="0" xfId="89">
      <alignment/>
      <protection/>
    </xf>
    <xf numFmtId="0" fontId="5" fillId="0" borderId="0" xfId="89" applyFill="1">
      <alignment/>
      <protection/>
    </xf>
    <xf numFmtId="0" fontId="0" fillId="0" borderId="0" xfId="90">
      <alignment/>
      <protection/>
    </xf>
    <xf numFmtId="0" fontId="2" fillId="0" borderId="19" xfId="90" applyFont="1" applyBorder="1" applyAlignment="1">
      <alignment horizontal="center" vertical="center" wrapText="1"/>
      <protection/>
    </xf>
    <xf numFmtId="0" fontId="2" fillId="0" borderId="20" xfId="90" applyFont="1" applyBorder="1" applyAlignment="1">
      <alignment horizontal="center" vertical="center" wrapText="1"/>
      <protection/>
    </xf>
    <xf numFmtId="3" fontId="9" fillId="0" borderId="19" xfId="90" applyNumberFormat="1" applyFont="1" applyBorder="1" applyAlignment="1">
      <alignment horizontal="center" vertical="center" wrapText="1"/>
      <protection/>
    </xf>
    <xf numFmtId="49" fontId="2" fillId="0" borderId="19" xfId="90" applyNumberFormat="1" applyFont="1" applyFill="1" applyBorder="1" applyAlignment="1">
      <alignment horizontal="left" vertical="top" wrapText="1"/>
      <protection/>
    </xf>
    <xf numFmtId="3" fontId="9" fillId="55" borderId="19" xfId="90" applyNumberFormat="1" applyFont="1" applyFill="1" applyBorder="1" applyAlignment="1">
      <alignment horizontal="center" vertical="center" wrapText="1"/>
      <protection/>
    </xf>
    <xf numFmtId="3" fontId="9" fillId="0" borderId="19" xfId="90" applyNumberFormat="1" applyFont="1" applyFill="1" applyBorder="1" applyAlignment="1">
      <alignment horizontal="center" vertical="center" wrapText="1"/>
      <protection/>
    </xf>
    <xf numFmtId="49" fontId="2" fillId="0" borderId="19" xfId="90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4" fillId="0" borderId="21" xfId="90" applyNumberFormat="1" applyFont="1" applyFill="1" applyBorder="1" applyAlignment="1">
      <alignment horizontal="left" vertical="top"/>
      <protection/>
    </xf>
    <xf numFmtId="0" fontId="3" fillId="0" borderId="22" xfId="90" applyNumberFormat="1" applyFont="1" applyFill="1" applyBorder="1" applyAlignment="1">
      <alignment horizontal="left" vertical="top" wrapText="1"/>
      <protection/>
    </xf>
    <xf numFmtId="3" fontId="47" fillId="55" borderId="19" xfId="90" applyNumberFormat="1" applyFont="1" applyFill="1" applyBorder="1" applyAlignment="1">
      <alignment horizontal="center" vertical="center"/>
      <protection/>
    </xf>
    <xf numFmtId="4" fontId="9" fillId="0" borderId="19" xfId="90" applyNumberFormat="1" applyFont="1" applyBorder="1" applyAlignment="1">
      <alignment horizontal="center" vertical="center" wrapText="1"/>
      <protection/>
    </xf>
    <xf numFmtId="3" fontId="47" fillId="0" borderId="19" xfId="90" applyNumberFormat="1" applyFont="1" applyFill="1" applyBorder="1" applyAlignment="1">
      <alignment horizontal="center" vertical="center"/>
      <protection/>
    </xf>
    <xf numFmtId="0" fontId="0" fillId="0" borderId="19" xfId="90" applyBorder="1">
      <alignment/>
      <protection/>
    </xf>
    <xf numFmtId="4" fontId="1" fillId="0" borderId="19" xfId="90" applyNumberFormat="1" applyFont="1" applyFill="1" applyBorder="1" applyAlignment="1">
      <alignment horizontal="center" vertical="center"/>
      <protection/>
    </xf>
    <xf numFmtId="3" fontId="1" fillId="0" borderId="19" xfId="90" applyNumberFormat="1" applyFont="1" applyFill="1" applyBorder="1" applyAlignment="1">
      <alignment horizontal="center" vertical="center"/>
      <protection/>
    </xf>
    <xf numFmtId="3" fontId="1" fillId="0" borderId="19" xfId="90" applyNumberFormat="1" applyFont="1" applyBorder="1" applyAlignment="1">
      <alignment horizontal="center" vertical="center"/>
      <protection/>
    </xf>
    <xf numFmtId="49" fontId="2" fillId="0" borderId="21" xfId="90" applyNumberFormat="1" applyFont="1" applyFill="1" applyBorder="1" applyAlignment="1">
      <alignment horizontal="left" vertical="top" wrapText="1"/>
      <protection/>
    </xf>
    <xf numFmtId="49" fontId="2" fillId="0" borderId="22" xfId="90" applyNumberFormat="1" applyFont="1" applyFill="1" applyBorder="1" applyAlignment="1">
      <alignment horizontal="left" vertical="top" wrapText="1"/>
      <protection/>
    </xf>
    <xf numFmtId="49" fontId="2" fillId="0" borderId="23" xfId="90" applyNumberFormat="1" applyFont="1" applyFill="1" applyBorder="1" applyAlignment="1">
      <alignment horizontal="left" vertical="top" wrapText="1"/>
      <protection/>
    </xf>
    <xf numFmtId="49" fontId="2" fillId="0" borderId="24" xfId="90" applyNumberFormat="1" applyFont="1" applyFill="1" applyBorder="1" applyAlignment="1">
      <alignment horizontal="center" vertical="center" wrapText="1"/>
      <protection/>
    </xf>
    <xf numFmtId="0" fontId="2" fillId="0" borderId="24" xfId="90" applyFont="1" applyBorder="1" applyAlignment="1">
      <alignment horizontal="center" vertical="center" wrapText="1"/>
      <protection/>
    </xf>
    <xf numFmtId="4" fontId="27" fillId="0" borderId="19" xfId="90" applyNumberFormat="1" applyFont="1" applyBorder="1" applyAlignment="1">
      <alignment horizontal="center" vertical="center"/>
      <protection/>
    </xf>
    <xf numFmtId="4" fontId="12" fillId="0" borderId="19" xfId="90" applyNumberFormat="1" applyFont="1" applyBorder="1" applyAlignment="1">
      <alignment horizontal="center" vertical="center" wrapText="1"/>
      <protection/>
    </xf>
    <xf numFmtId="4" fontId="47" fillId="55" borderId="19" xfId="90" applyNumberFormat="1" applyFont="1" applyFill="1" applyBorder="1" applyAlignment="1">
      <alignment horizontal="center" vertical="center"/>
      <protection/>
    </xf>
    <xf numFmtId="4" fontId="47" fillId="0" borderId="19" xfId="90" applyNumberFormat="1" applyFont="1" applyFill="1" applyBorder="1" applyAlignment="1">
      <alignment horizontal="center" vertical="center"/>
      <protection/>
    </xf>
    <xf numFmtId="0" fontId="0" fillId="0" borderId="0" xfId="90" applyAlignment="1">
      <alignment wrapText="1"/>
      <protection/>
    </xf>
    <xf numFmtId="0" fontId="48" fillId="0" borderId="19" xfId="90" applyFont="1" applyBorder="1" applyAlignment="1">
      <alignment wrapText="1"/>
      <protection/>
    </xf>
    <xf numFmtId="0" fontId="34" fillId="0" borderId="19" xfId="90" applyFont="1" applyBorder="1">
      <alignment/>
      <protection/>
    </xf>
    <xf numFmtId="4" fontId="0" fillId="0" borderId="19" xfId="90" applyNumberFormat="1" applyBorder="1" applyAlignment="1">
      <alignment horizontal="center" vertical="center"/>
      <protection/>
    </xf>
    <xf numFmtId="4" fontId="0" fillId="0" borderId="19" xfId="90" applyNumberFormat="1" applyBorder="1">
      <alignment/>
      <protection/>
    </xf>
    <xf numFmtId="0" fontId="2" fillId="0" borderId="25" xfId="90" applyFont="1" applyFill="1" applyBorder="1" applyAlignment="1">
      <alignment horizontal="left" vertical="top" wrapText="1"/>
      <protection/>
    </xf>
    <xf numFmtId="0" fontId="2" fillId="0" borderId="19" xfId="90" applyFont="1" applyFill="1" applyBorder="1" applyAlignment="1">
      <alignment horizontal="left" vertical="top" wrapText="1"/>
      <protection/>
    </xf>
    <xf numFmtId="0" fontId="2" fillId="0" borderId="19" xfId="90" applyFont="1" applyFill="1" applyBorder="1" applyAlignment="1">
      <alignment vertical="top" wrapText="1"/>
      <protection/>
    </xf>
    <xf numFmtId="0" fontId="0" fillId="0" borderId="19" xfId="90" applyFill="1" applyBorder="1">
      <alignment/>
      <protection/>
    </xf>
    <xf numFmtId="0" fontId="49" fillId="55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90" applyFont="1">
      <alignment/>
      <protection/>
    </xf>
    <xf numFmtId="0" fontId="49" fillId="0" borderId="0" xfId="90" applyFont="1" applyFill="1">
      <alignment/>
      <protection/>
    </xf>
    <xf numFmtId="0" fontId="50" fillId="0" borderId="0" xfId="90" applyFont="1" applyFill="1">
      <alignment/>
      <protection/>
    </xf>
    <xf numFmtId="0" fontId="13" fillId="0" borderId="21" xfId="90" applyNumberFormat="1" applyFont="1" applyFill="1" applyBorder="1" applyAlignment="1">
      <alignment horizontal="left" vertical="top"/>
      <protection/>
    </xf>
    <xf numFmtId="0" fontId="14" fillId="0" borderId="22" xfId="90" applyNumberFormat="1" applyFont="1" applyFill="1" applyBorder="1" applyAlignment="1">
      <alignment horizontal="left" vertical="top" wrapText="1"/>
      <protection/>
    </xf>
    <xf numFmtId="0" fontId="14" fillId="0" borderId="22" xfId="90" applyNumberFormat="1" applyFont="1" applyFill="1" applyBorder="1" applyAlignment="1">
      <alignment horizontal="left" vertical="top"/>
      <protection/>
    </xf>
    <xf numFmtId="49" fontId="15" fillId="0" borderId="19" xfId="90" applyNumberFormat="1" applyFont="1" applyFill="1" applyBorder="1" applyAlignment="1">
      <alignment horizontal="center" vertical="center" wrapText="1"/>
      <protection/>
    </xf>
    <xf numFmtId="0" fontId="15" fillId="0" borderId="19" xfId="90" applyFont="1" applyBorder="1" applyAlignment="1">
      <alignment horizontal="center" vertical="center" wrapText="1"/>
      <protection/>
    </xf>
    <xf numFmtId="3" fontId="17" fillId="0" borderId="19" xfId="90" applyNumberFormat="1" applyFont="1" applyFill="1" applyBorder="1" applyAlignment="1">
      <alignment horizontal="center" vertical="center" wrapText="1"/>
      <protection/>
    </xf>
    <xf numFmtId="3" fontId="17" fillId="0" borderId="19" xfId="90" applyNumberFormat="1" applyFont="1" applyBorder="1" applyAlignment="1">
      <alignment horizontal="center" vertical="center" wrapText="1"/>
      <protection/>
    </xf>
    <xf numFmtId="0" fontId="15" fillId="0" borderId="25" xfId="90" applyFont="1" applyBorder="1" applyAlignment="1">
      <alignment horizontal="left" vertical="top" wrapText="1"/>
      <protection/>
    </xf>
    <xf numFmtId="0" fontId="15" fillId="0" borderId="20" xfId="90" applyFont="1" applyBorder="1" applyAlignment="1">
      <alignment horizontal="center" vertical="center" wrapText="1"/>
      <protection/>
    </xf>
    <xf numFmtId="3" fontId="17" fillId="55" borderId="19" xfId="90" applyNumberFormat="1" applyFont="1" applyFill="1" applyBorder="1" applyAlignment="1">
      <alignment horizontal="center" vertical="center" wrapText="1"/>
      <protection/>
    </xf>
    <xf numFmtId="49" fontId="15" fillId="0" borderId="19" xfId="90" applyNumberFormat="1" applyFont="1" applyFill="1" applyBorder="1" applyAlignment="1">
      <alignment horizontal="left" vertical="top" wrapText="1"/>
      <protection/>
    </xf>
    <xf numFmtId="4" fontId="17" fillId="55" borderId="19" xfId="90" applyNumberFormat="1" applyFont="1" applyFill="1" applyBorder="1" applyAlignment="1">
      <alignment horizontal="center" vertical="center"/>
      <protection/>
    </xf>
    <xf numFmtId="3" fontId="17" fillId="0" borderId="19" xfId="90" applyNumberFormat="1" applyFont="1" applyFill="1" applyBorder="1" applyAlignment="1">
      <alignment horizontal="center" vertical="center"/>
      <protection/>
    </xf>
    <xf numFmtId="4" fontId="17" fillId="0" borderId="19" xfId="90" applyNumberFormat="1" applyFont="1" applyBorder="1" applyAlignment="1">
      <alignment horizontal="center" vertical="center" wrapText="1"/>
      <protection/>
    </xf>
    <xf numFmtId="3" fontId="17" fillId="55" borderId="19" xfId="90" applyNumberFormat="1" applyFont="1" applyFill="1" applyBorder="1" applyAlignment="1">
      <alignment horizontal="center" vertical="center"/>
      <protection/>
    </xf>
    <xf numFmtId="0" fontId="15" fillId="0" borderId="19" xfId="90" applyFont="1" applyFill="1" applyBorder="1" applyAlignment="1">
      <alignment horizontal="left" vertical="top" wrapText="1"/>
      <protection/>
    </xf>
    <xf numFmtId="0" fontId="15" fillId="0" borderId="19" xfId="90" applyFont="1" applyFill="1" applyBorder="1" applyAlignment="1">
      <alignment vertical="top" wrapText="1"/>
      <protection/>
    </xf>
    <xf numFmtId="0" fontId="49" fillId="0" borderId="19" xfId="90" applyFont="1" applyBorder="1">
      <alignment/>
      <protection/>
    </xf>
    <xf numFmtId="4" fontId="49" fillId="55" borderId="19" xfId="90" applyNumberFormat="1" applyFont="1" applyFill="1" applyBorder="1" applyAlignment="1">
      <alignment horizontal="center" vertical="center"/>
      <protection/>
    </xf>
    <xf numFmtId="3" fontId="49" fillId="0" borderId="19" xfId="90" applyNumberFormat="1" applyFont="1" applyFill="1" applyBorder="1" applyAlignment="1">
      <alignment horizontal="center" vertical="center"/>
      <protection/>
    </xf>
    <xf numFmtId="0" fontId="49" fillId="0" borderId="19" xfId="90" applyFont="1" applyFill="1" applyBorder="1">
      <alignment/>
      <protection/>
    </xf>
    <xf numFmtId="4" fontId="51" fillId="0" borderId="19" xfId="90" applyNumberFormat="1" applyFont="1" applyBorder="1" applyAlignment="1">
      <alignment horizontal="center" vertical="center"/>
      <protection/>
    </xf>
    <xf numFmtId="3" fontId="49" fillId="0" borderId="19" xfId="90" applyNumberFormat="1" applyFont="1" applyBorder="1" applyAlignment="1">
      <alignment horizontal="center" vertical="center"/>
      <protection/>
    </xf>
    <xf numFmtId="4" fontId="51" fillId="55" borderId="19" xfId="90" applyNumberFormat="1" applyFont="1" applyFill="1" applyBorder="1" applyAlignment="1">
      <alignment horizontal="center" vertical="center"/>
      <protection/>
    </xf>
    <xf numFmtId="2" fontId="49" fillId="0" borderId="19" xfId="90" applyNumberFormat="1" applyFont="1" applyBorder="1" applyAlignment="1">
      <alignment horizontal="center" vertical="center"/>
      <protection/>
    </xf>
    <xf numFmtId="4" fontId="19" fillId="0" borderId="19" xfId="90" applyNumberFormat="1" applyFont="1" applyBorder="1" applyAlignment="1">
      <alignment horizontal="center" vertical="center" wrapText="1"/>
      <protection/>
    </xf>
    <xf numFmtId="2" fontId="51" fillId="0" borderId="19" xfId="90" applyNumberFormat="1" applyFont="1" applyBorder="1" applyAlignment="1">
      <alignment horizontal="center" vertical="center"/>
      <protection/>
    </xf>
    <xf numFmtId="0" fontId="49" fillId="0" borderId="19" xfId="90" applyFont="1" applyBorder="1" applyAlignment="1">
      <alignment horizontal="center" vertical="center"/>
      <protection/>
    </xf>
    <xf numFmtId="0" fontId="0" fillId="0" borderId="19" xfId="0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55" borderId="19" xfId="0" applyFill="1" applyBorder="1" applyAlignment="1">
      <alignment horizontal="center" vertical="center"/>
    </xf>
    <xf numFmtId="9" fontId="1" fillId="0" borderId="26" xfId="106" applyFont="1" applyBorder="1" applyAlignment="1">
      <alignment horizontal="center" vertical="center"/>
    </xf>
    <xf numFmtId="0" fontId="0" fillId="55" borderId="27" xfId="0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0" fontId="0" fillId="55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/>
    </xf>
    <xf numFmtId="0" fontId="2" fillId="0" borderId="0" xfId="96" applyNumberFormat="1" applyFont="1" applyFill="1" applyBorder="1" applyAlignment="1">
      <alignment horizontal="left" vertical="top"/>
      <protection/>
    </xf>
    <xf numFmtId="0" fontId="36" fillId="0" borderId="0" xfId="96" applyNumberFormat="1" applyFont="1" applyFill="1" applyBorder="1" applyAlignment="1">
      <alignment horizontal="left" vertical="top"/>
      <protection/>
    </xf>
    <xf numFmtId="0" fontId="14" fillId="0" borderId="0" xfId="92" applyBorder="1">
      <alignment vertical="center" wrapText="1"/>
      <protection/>
    </xf>
    <xf numFmtId="0" fontId="14" fillId="0" borderId="0" xfId="92">
      <alignment vertical="center" wrapText="1"/>
      <protection/>
    </xf>
    <xf numFmtId="0" fontId="39" fillId="55" borderId="19" xfId="92" applyFont="1" applyFill="1" applyBorder="1" applyAlignment="1">
      <alignment horizontal="right" vertical="top" wrapText="1"/>
      <protection/>
    </xf>
    <xf numFmtId="0" fontId="39" fillId="56" borderId="19" xfId="92" applyFont="1" applyFill="1" applyBorder="1" applyAlignment="1">
      <alignment horizontal="right" vertical="top" wrapText="1"/>
      <protection/>
    </xf>
    <xf numFmtId="0" fontId="14" fillId="0" borderId="0" xfId="92" applyFill="1">
      <alignment vertical="center" wrapText="1"/>
      <protection/>
    </xf>
    <xf numFmtId="0" fontId="14" fillId="57" borderId="0" xfId="92" applyFill="1">
      <alignment vertical="center" wrapText="1"/>
      <protection/>
    </xf>
    <xf numFmtId="0" fontId="38" fillId="56" borderId="19" xfId="92" applyFont="1" applyFill="1" applyBorder="1" applyAlignment="1">
      <alignment horizontal="right" vertical="top" wrapText="1"/>
      <protection/>
    </xf>
    <xf numFmtId="165" fontId="38" fillId="56" borderId="19" xfId="110" applyNumberFormat="1" applyFont="1" applyFill="1" applyBorder="1" applyAlignment="1">
      <alignment horizontal="right" vertical="top" wrapText="1"/>
    </xf>
    <xf numFmtId="165" fontId="38" fillId="56" borderId="19" xfId="92" applyNumberFormat="1" applyFont="1" applyFill="1" applyBorder="1" applyAlignment="1">
      <alignment horizontal="right" vertical="top" wrapText="1"/>
      <protection/>
    </xf>
    <xf numFmtId="0" fontId="39" fillId="56" borderId="28" xfId="92" applyFont="1" applyFill="1" applyBorder="1" applyAlignment="1">
      <alignment horizontal="right" vertical="top" wrapText="1"/>
      <protection/>
    </xf>
    <xf numFmtId="0" fontId="39" fillId="0" borderId="0" xfId="92" applyFont="1" applyFill="1" applyBorder="1" applyAlignment="1">
      <alignment vertical="top" wrapText="1"/>
      <protection/>
    </xf>
    <xf numFmtId="0" fontId="39" fillId="0" borderId="0" xfId="92" applyFont="1" applyFill="1" applyBorder="1" applyAlignment="1">
      <alignment horizontal="right" vertical="top" wrapText="1"/>
      <protection/>
    </xf>
    <xf numFmtId="165" fontId="39" fillId="0" borderId="0" xfId="110" applyNumberFormat="1" applyFont="1" applyFill="1" applyBorder="1" applyAlignment="1">
      <alignment horizontal="right" vertical="top" wrapText="1"/>
    </xf>
    <xf numFmtId="165" fontId="53" fillId="0" borderId="0" xfId="92" applyNumberFormat="1" applyFont="1" applyFill="1" applyBorder="1" applyAlignment="1">
      <alignment horizontal="right" vertical="top" wrapText="1"/>
      <protection/>
    </xf>
    <xf numFmtId="49" fontId="54" fillId="0" borderId="0" xfId="92" applyNumberFormat="1" applyFont="1" applyFill="1" applyBorder="1" applyAlignment="1">
      <alignment horizontal="left" vertical="top"/>
      <protection/>
    </xf>
    <xf numFmtId="49" fontId="39" fillId="0" borderId="0" xfId="92" applyNumberFormat="1" applyFont="1" applyFill="1" applyBorder="1" applyAlignment="1">
      <alignment horizontal="left" vertical="top"/>
      <protection/>
    </xf>
    <xf numFmtId="165" fontId="53" fillId="0" borderId="0" xfId="92" applyNumberFormat="1" applyFont="1" applyFill="1" applyBorder="1" applyAlignment="1">
      <alignment horizontal="center" vertical="center" wrapText="1"/>
      <protection/>
    </xf>
    <xf numFmtId="0" fontId="38" fillId="0" borderId="19" xfId="92" applyFont="1" applyFill="1" applyBorder="1" applyAlignment="1">
      <alignment horizontal="center" vertical="center" wrapText="1"/>
      <protection/>
    </xf>
    <xf numFmtId="0" fontId="39" fillId="0" borderId="19" xfId="92" applyFont="1" applyFill="1" applyBorder="1" applyAlignment="1">
      <alignment vertical="top" wrapText="1"/>
      <protection/>
    </xf>
    <xf numFmtId="0" fontId="39" fillId="0" borderId="28" xfId="92" applyFont="1" applyFill="1" applyBorder="1" applyAlignment="1">
      <alignment vertical="top" wrapText="1"/>
      <protection/>
    </xf>
    <xf numFmtId="0" fontId="38" fillId="0" borderId="29" xfId="92" applyFont="1" applyFill="1" applyBorder="1" applyAlignment="1">
      <alignment horizontal="center" vertical="center" wrapText="1"/>
      <protection/>
    </xf>
    <xf numFmtId="165" fontId="39" fillId="0" borderId="19" xfId="110" applyNumberFormat="1" applyFont="1" applyFill="1" applyBorder="1" applyAlignment="1">
      <alignment horizontal="right" vertical="top" wrapText="1"/>
    </xf>
    <xf numFmtId="165" fontId="39" fillId="0" borderId="28" xfId="110" applyNumberFormat="1" applyFont="1" applyFill="1" applyBorder="1" applyAlignment="1">
      <alignment horizontal="right" vertical="top" wrapText="1"/>
    </xf>
    <xf numFmtId="0" fontId="39" fillId="55" borderId="19" xfId="92" applyFont="1" applyFill="1" applyBorder="1" applyAlignment="1">
      <alignment vertical="top" wrapText="1"/>
      <protection/>
    </xf>
    <xf numFmtId="0" fontId="14" fillId="0" borderId="19" xfId="92" applyFill="1" applyBorder="1">
      <alignment vertical="center" wrapText="1"/>
      <protection/>
    </xf>
    <xf numFmtId="165" fontId="53" fillId="56" borderId="19" xfId="92" applyNumberFormat="1" applyFont="1" applyFill="1" applyBorder="1" applyAlignment="1">
      <alignment horizontal="center" vertical="center" wrapText="1"/>
      <protection/>
    </xf>
    <xf numFmtId="0" fontId="0" fillId="55" borderId="29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55" fillId="0" borderId="0" xfId="0" applyFont="1" applyBorder="1" applyAlignment="1">
      <alignment/>
    </xf>
    <xf numFmtId="0" fontId="2" fillId="55" borderId="30" xfId="0" applyFont="1" applyFill="1" applyBorder="1" applyAlignment="1">
      <alignment horizontal="center" vertical="center" wrapText="1"/>
    </xf>
    <xf numFmtId="165" fontId="5" fillId="0" borderId="31" xfId="106" applyNumberFormat="1" applyFont="1" applyBorder="1" applyAlignment="1">
      <alignment horizontal="center" vertical="center"/>
    </xf>
    <xf numFmtId="165" fontId="5" fillId="0" borderId="26" xfId="106" applyNumberFormat="1" applyFont="1" applyBorder="1" applyAlignment="1">
      <alignment horizontal="center" vertical="center"/>
    </xf>
    <xf numFmtId="49" fontId="6" fillId="0" borderId="32" xfId="89" applyNumberFormat="1" applyFont="1" applyFill="1" applyBorder="1" applyAlignment="1">
      <alignment horizontal="left" vertical="top" wrapText="1"/>
      <protection/>
    </xf>
    <xf numFmtId="49" fontId="6" fillId="0" borderId="33" xfId="89" applyNumberFormat="1" applyFont="1" applyFill="1" applyBorder="1" applyAlignment="1">
      <alignment horizontal="center" vertical="center" wrapText="1"/>
      <protection/>
    </xf>
    <xf numFmtId="0" fontId="52" fillId="55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7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0" fillId="58" borderId="36" xfId="0" applyFill="1" applyBorder="1" applyAlignment="1">
      <alignment vertical="center"/>
    </xf>
    <xf numFmtId="0" fontId="0" fillId="58" borderId="37" xfId="0" applyFill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 wrapText="1"/>
    </xf>
    <xf numFmtId="49" fontId="2" fillId="0" borderId="35" xfId="89" applyNumberFormat="1" applyFont="1" applyFill="1" applyBorder="1" applyAlignment="1">
      <alignment horizontal="center" vertical="center" wrapText="1"/>
      <protection/>
    </xf>
    <xf numFmtId="49" fontId="2" fillId="0" borderId="34" xfId="89" applyNumberFormat="1" applyFont="1" applyFill="1" applyBorder="1" applyAlignment="1">
      <alignment horizontal="center" vertical="center" wrapText="1"/>
      <protection/>
    </xf>
    <xf numFmtId="0" fontId="52" fillId="55" borderId="27" xfId="0" applyFont="1" applyFill="1" applyBorder="1" applyAlignment="1">
      <alignment horizontal="center" vertical="center"/>
    </xf>
    <xf numFmtId="165" fontId="52" fillId="0" borderId="19" xfId="106" applyNumberFormat="1" applyFont="1" applyFill="1" applyBorder="1" applyAlignment="1">
      <alignment horizontal="center" vertical="center"/>
    </xf>
    <xf numFmtId="2" fontId="52" fillId="0" borderId="26" xfId="0" applyNumberFormat="1" applyFont="1" applyFill="1" applyBorder="1" applyAlignment="1">
      <alignment horizontal="center" vertical="center"/>
    </xf>
    <xf numFmtId="2" fontId="52" fillId="0" borderId="31" xfId="0" applyNumberFormat="1" applyFont="1" applyFill="1" applyBorder="1" applyAlignment="1">
      <alignment horizontal="center" vertical="center"/>
    </xf>
    <xf numFmtId="2" fontId="52" fillId="59" borderId="26" xfId="0" applyNumberFormat="1" applyFont="1" applyFill="1" applyBorder="1" applyAlignment="1">
      <alignment horizontal="center" vertical="center"/>
    </xf>
    <xf numFmtId="10" fontId="52" fillId="0" borderId="38" xfId="106" applyNumberFormat="1" applyFont="1" applyFill="1" applyBorder="1" applyAlignment="1">
      <alignment horizontal="center" vertical="center"/>
    </xf>
    <xf numFmtId="0" fontId="52" fillId="55" borderId="30" xfId="0" applyFont="1" applyFill="1" applyBorder="1" applyAlignment="1">
      <alignment horizontal="center" vertical="center"/>
    </xf>
    <xf numFmtId="0" fontId="52" fillId="58" borderId="39" xfId="0" applyFont="1" applyFill="1" applyBorder="1" applyAlignment="1">
      <alignment horizontal="center" vertical="center"/>
    </xf>
    <xf numFmtId="0" fontId="0" fillId="59" borderId="40" xfId="0" applyFill="1" applyBorder="1" applyAlignment="1">
      <alignment/>
    </xf>
    <xf numFmtId="0" fontId="52" fillId="0" borderId="24" xfId="0" applyFont="1" applyFill="1" applyBorder="1" applyAlignment="1">
      <alignment horizontal="center" vertical="center" wrapText="1"/>
    </xf>
    <xf numFmtId="0" fontId="52" fillId="59" borderId="24" xfId="0" applyFont="1" applyFill="1" applyBorder="1" applyAlignment="1">
      <alignment/>
    </xf>
    <xf numFmtId="2" fontId="52" fillId="0" borderId="41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top" wrapText="1"/>
    </xf>
    <xf numFmtId="0" fontId="55" fillId="0" borderId="42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43" xfId="0" applyFont="1" applyFill="1" applyBorder="1" applyAlignment="1">
      <alignment horizontal="center"/>
    </xf>
    <xf numFmtId="164" fontId="55" fillId="0" borderId="27" xfId="0" applyNumberFormat="1" applyFont="1" applyBorder="1" applyAlignment="1">
      <alignment horizontal="center"/>
    </xf>
    <xf numFmtId="164" fontId="55" fillId="0" borderId="27" xfId="0" applyNumberFormat="1" applyFont="1" applyFill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55" fillId="55" borderId="24" xfId="0" applyFont="1" applyFill="1" applyBorder="1" applyAlignment="1">
      <alignment horizontal="center"/>
    </xf>
    <xf numFmtId="0" fontId="57" fillId="0" borderId="27" xfId="0" applyFont="1" applyBorder="1" applyAlignment="1">
      <alignment horizontal="center" vertical="center" textRotation="90" wrapText="1"/>
    </xf>
    <xf numFmtId="0" fontId="0" fillId="0" borderId="19" xfId="0" applyBorder="1" applyAlignment="1">
      <alignment wrapText="1"/>
    </xf>
    <xf numFmtId="0" fontId="49" fillId="0" borderId="0" xfId="90" applyFont="1" applyAlignment="1">
      <alignment wrapText="1"/>
      <protection/>
    </xf>
    <xf numFmtId="0" fontId="49" fillId="0" borderId="19" xfId="90" applyFont="1" applyBorder="1" applyAlignment="1">
      <alignment wrapText="1"/>
      <protection/>
    </xf>
    <xf numFmtId="0" fontId="49" fillId="0" borderId="19" xfId="90" applyFont="1" applyBorder="1" applyAlignment="1">
      <alignment vertical="center" wrapText="1"/>
      <protection/>
    </xf>
    <xf numFmtId="0" fontId="49" fillId="0" borderId="19" xfId="90" applyFont="1" applyFill="1" applyBorder="1" applyAlignment="1">
      <alignment horizontal="center" vertical="center" wrapText="1"/>
      <protection/>
    </xf>
    <xf numFmtId="0" fontId="49" fillId="0" borderId="19" xfId="90" applyFont="1" applyFill="1" applyBorder="1" applyAlignment="1">
      <alignment wrapText="1"/>
      <protection/>
    </xf>
    <xf numFmtId="0" fontId="49" fillId="0" borderId="19" xfId="90" applyFont="1" applyFill="1" applyBorder="1" applyAlignment="1">
      <alignment horizontal="left" wrapText="1"/>
      <protection/>
    </xf>
    <xf numFmtId="0" fontId="7" fillId="55" borderId="19" xfId="89" applyFont="1" applyFill="1" applyBorder="1" applyAlignment="1">
      <alignment horizontal="center" vertical="center"/>
      <protection/>
    </xf>
    <xf numFmtId="0" fontId="58" fillId="0" borderId="27" xfId="0" applyFont="1" applyBorder="1" applyAlignment="1">
      <alignment horizontal="center" vertical="center" textRotation="90" wrapText="1"/>
    </xf>
    <xf numFmtId="0" fontId="58" fillId="0" borderId="27" xfId="0" applyFont="1" applyBorder="1" applyAlignment="1">
      <alignment horizontal="center" vertical="center" wrapText="1"/>
    </xf>
    <xf numFmtId="49" fontId="2" fillId="0" borderId="0" xfId="89" applyNumberFormat="1" applyFont="1" applyFill="1" applyBorder="1" applyAlignment="1">
      <alignment horizontal="left" vertical="center" wrapText="1"/>
      <protection/>
    </xf>
    <xf numFmtId="0" fontId="2" fillId="0" borderId="25" xfId="89" applyFont="1" applyFill="1" applyBorder="1" applyAlignment="1">
      <alignment horizontal="left" vertical="center" wrapText="1"/>
      <protection/>
    </xf>
    <xf numFmtId="49" fontId="2" fillId="0" borderId="45" xfId="89" applyNumberFormat="1" applyFont="1" applyFill="1" applyBorder="1" applyAlignment="1">
      <alignment horizontal="left" vertical="center" wrapText="1"/>
      <protection/>
    </xf>
    <xf numFmtId="49" fontId="3" fillId="0" borderId="45" xfId="89" applyNumberFormat="1" applyFont="1" applyFill="1" applyBorder="1" applyAlignment="1">
      <alignment horizontal="left" vertical="center" wrapText="1"/>
      <protection/>
    </xf>
    <xf numFmtId="49" fontId="3" fillId="0" borderId="46" xfId="89" applyNumberFormat="1" applyFont="1" applyFill="1" applyBorder="1" applyAlignment="1">
      <alignment horizontal="left" vertical="center" wrapText="1"/>
      <protection/>
    </xf>
    <xf numFmtId="49" fontId="2" fillId="0" borderId="47" xfId="89" applyNumberFormat="1" applyFont="1" applyFill="1" applyBorder="1" applyAlignment="1">
      <alignment horizontal="left" vertical="center" wrapText="1"/>
      <protection/>
    </xf>
    <xf numFmtId="0" fontId="2" fillId="0" borderId="38" xfId="89" applyFont="1" applyFill="1" applyBorder="1" applyAlignment="1">
      <alignment horizontal="left" vertical="center" wrapText="1"/>
      <protection/>
    </xf>
    <xf numFmtId="9" fontId="55" fillId="0" borderId="19" xfId="107" applyFont="1" applyFill="1" applyBorder="1" applyAlignment="1">
      <alignment horizontal="center" vertical="center"/>
    </xf>
    <xf numFmtId="9" fontId="55" fillId="0" borderId="26" xfId="107" applyFont="1" applyBorder="1" applyAlignment="1">
      <alignment horizontal="center" vertical="center"/>
    </xf>
    <xf numFmtId="165" fontId="55" fillId="0" borderId="19" xfId="107" applyNumberFormat="1" applyFont="1" applyFill="1" applyBorder="1" applyAlignment="1">
      <alignment horizontal="center" vertical="center"/>
    </xf>
    <xf numFmtId="165" fontId="55" fillId="0" borderId="26" xfId="107" applyNumberFormat="1" applyFont="1" applyBorder="1" applyAlignment="1">
      <alignment horizontal="center" vertical="center"/>
    </xf>
    <xf numFmtId="0" fontId="7" fillId="55" borderId="27" xfId="89" applyFont="1" applyFill="1" applyBorder="1" applyAlignment="1">
      <alignment horizontal="center" vertical="center"/>
      <protection/>
    </xf>
    <xf numFmtId="165" fontId="55" fillId="0" borderId="27" xfId="107" applyNumberFormat="1" applyFont="1" applyFill="1" applyBorder="1" applyAlignment="1">
      <alignment horizontal="center" vertical="center"/>
    </xf>
    <xf numFmtId="165" fontId="55" fillId="0" borderId="31" xfId="107" applyNumberFormat="1" applyFont="1" applyBorder="1" applyAlignment="1">
      <alignment horizontal="center" vertical="center"/>
    </xf>
    <xf numFmtId="49" fontId="15" fillId="0" borderId="0" xfId="90" applyNumberFormat="1" applyFont="1" applyFill="1" applyBorder="1" applyAlignment="1">
      <alignment horizontal="center" wrapText="1"/>
      <protection/>
    </xf>
    <xf numFmtId="3" fontId="9" fillId="59" borderId="19" xfId="90" applyNumberFormat="1" applyFont="1" applyFill="1" applyBorder="1" applyAlignment="1">
      <alignment horizontal="center" vertical="center" wrapText="1"/>
      <protection/>
    </xf>
    <xf numFmtId="0" fontId="52" fillId="0" borderId="0" xfId="90" applyFont="1">
      <alignment/>
      <protection/>
    </xf>
    <xf numFmtId="0" fontId="52" fillId="0" borderId="0" xfId="90" applyFont="1" applyFill="1">
      <alignment/>
      <protection/>
    </xf>
    <xf numFmtId="0" fontId="52" fillId="55" borderId="19" xfId="0" applyFont="1" applyFill="1" applyBorder="1" applyAlignment="1">
      <alignment/>
    </xf>
    <xf numFmtId="49" fontId="12" fillId="0" borderId="19" xfId="90" applyNumberFormat="1" applyFont="1" applyFill="1" applyBorder="1" applyAlignment="1">
      <alignment horizontal="center" vertical="center" wrapText="1"/>
      <protection/>
    </xf>
    <xf numFmtId="0" fontId="9" fillId="0" borderId="19" xfId="90" applyFont="1" applyBorder="1" applyAlignment="1">
      <alignment horizontal="center" vertical="center" wrapText="1"/>
      <protection/>
    </xf>
    <xf numFmtId="0" fontId="9" fillId="0" borderId="20" xfId="90" applyFont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/>
    </xf>
    <xf numFmtId="0" fontId="38" fillId="0" borderId="25" xfId="92" applyFont="1" applyFill="1" applyBorder="1" applyAlignment="1">
      <alignment horizontal="center" vertical="center" wrapText="1"/>
      <protection/>
    </xf>
    <xf numFmtId="0" fontId="12" fillId="0" borderId="19" xfId="90" applyFont="1" applyBorder="1" applyAlignment="1">
      <alignment horizontal="center" vertical="center" wrapText="1"/>
      <protection/>
    </xf>
    <xf numFmtId="0" fontId="39" fillId="0" borderId="29" xfId="92" applyFont="1" applyFill="1" applyBorder="1" applyAlignment="1">
      <alignment vertical="top" wrapText="1"/>
      <protection/>
    </xf>
    <xf numFmtId="0" fontId="39" fillId="0" borderId="48" xfId="92" applyFont="1" applyFill="1" applyBorder="1" applyAlignment="1">
      <alignment vertical="top" wrapText="1"/>
      <protection/>
    </xf>
    <xf numFmtId="0" fontId="39" fillId="55" borderId="48" xfId="92" applyFont="1" applyFill="1" applyBorder="1" applyAlignment="1">
      <alignment horizontal="right" vertical="top" wrapText="1"/>
      <protection/>
    </xf>
    <xf numFmtId="165" fontId="39" fillId="0" borderId="48" xfId="110" applyNumberFormat="1" applyFont="1" applyFill="1" applyBorder="1" applyAlignment="1">
      <alignment horizontal="right" vertical="top" wrapText="1"/>
    </xf>
    <xf numFmtId="0" fontId="39" fillId="0" borderId="48" xfId="92" applyFont="1" applyFill="1" applyBorder="1" applyAlignment="1">
      <alignment horizontal="right" vertical="top" wrapText="1"/>
      <protection/>
    </xf>
    <xf numFmtId="165" fontId="39" fillId="0" borderId="48" xfId="92" applyNumberFormat="1" applyFont="1" applyFill="1" applyBorder="1" applyAlignment="1">
      <alignment horizontal="center" vertical="center" wrapText="1"/>
      <protection/>
    </xf>
    <xf numFmtId="0" fontId="38" fillId="0" borderId="49" xfId="92" applyFont="1" applyFill="1" applyBorder="1" applyAlignment="1">
      <alignment horizontal="center" vertical="center" wrapText="1"/>
      <protection/>
    </xf>
    <xf numFmtId="0" fontId="38" fillId="0" borderId="30" xfId="92" applyFont="1" applyFill="1" applyBorder="1" applyAlignment="1">
      <alignment horizontal="center" vertical="center" wrapText="1"/>
      <protection/>
    </xf>
    <xf numFmtId="0" fontId="38" fillId="0" borderId="39" xfId="92" applyFont="1" applyFill="1" applyBorder="1" applyAlignment="1">
      <alignment horizontal="center" vertical="center" wrapText="1"/>
      <protection/>
    </xf>
    <xf numFmtId="0" fontId="38" fillId="0" borderId="50" xfId="92" applyFont="1" applyFill="1" applyBorder="1" applyAlignment="1">
      <alignment horizontal="center" vertical="center" wrapText="1"/>
      <protection/>
    </xf>
    <xf numFmtId="0" fontId="38" fillId="0" borderId="40" xfId="92" applyFont="1" applyFill="1" applyBorder="1" applyAlignment="1">
      <alignment horizontal="center" vertical="center" wrapText="1"/>
      <protection/>
    </xf>
    <xf numFmtId="0" fontId="38" fillId="0" borderId="42" xfId="92" applyFont="1" applyFill="1" applyBorder="1" applyAlignment="1">
      <alignment horizontal="center" vertical="center" wrapText="1"/>
      <protection/>
    </xf>
    <xf numFmtId="0" fontId="38" fillId="0" borderId="51" xfId="92" applyFont="1" applyFill="1" applyBorder="1" applyAlignment="1">
      <alignment horizontal="center" vertical="center" wrapText="1"/>
      <protection/>
    </xf>
    <xf numFmtId="0" fontId="39" fillId="0" borderId="42" xfId="92" applyFont="1" applyFill="1" applyBorder="1" applyAlignment="1">
      <alignment vertical="top" wrapText="1"/>
      <protection/>
    </xf>
    <xf numFmtId="165" fontId="39" fillId="0" borderId="26" xfId="92" applyNumberFormat="1" applyFont="1" applyFill="1" applyBorder="1" applyAlignment="1">
      <alignment horizontal="center" vertical="center" wrapText="1"/>
      <protection/>
    </xf>
    <xf numFmtId="0" fontId="39" fillId="0" borderId="42" xfId="92" applyFont="1" applyFill="1" applyBorder="1" applyAlignment="1">
      <alignment horizontal="right" vertical="top" wrapText="1"/>
      <protection/>
    </xf>
    <xf numFmtId="0" fontId="38" fillId="0" borderId="42" xfId="92" applyFont="1" applyFill="1" applyBorder="1" applyAlignment="1">
      <alignment vertical="top" wrapText="1"/>
      <protection/>
    </xf>
    <xf numFmtId="165" fontId="38" fillId="56" borderId="26" xfId="92" applyNumberFormat="1" applyFont="1" applyFill="1" applyBorder="1" applyAlignment="1">
      <alignment horizontal="right" vertical="top" wrapText="1"/>
      <protection/>
    </xf>
    <xf numFmtId="0" fontId="39" fillId="0" borderId="43" xfId="92" applyFont="1" applyFill="1" applyBorder="1" applyAlignment="1">
      <alignment vertical="top" wrapText="1"/>
      <protection/>
    </xf>
    <xf numFmtId="0" fontId="39" fillId="55" borderId="27" xfId="92" applyFont="1" applyFill="1" applyBorder="1" applyAlignment="1">
      <alignment horizontal="right" vertical="top" wrapText="1"/>
      <protection/>
    </xf>
    <xf numFmtId="165" fontId="39" fillId="0" borderId="27" xfId="110" applyNumberFormat="1" applyFont="1" applyFill="1" applyBorder="1" applyAlignment="1">
      <alignment horizontal="right" vertical="top" wrapText="1"/>
    </xf>
    <xf numFmtId="0" fontId="39" fillId="56" borderId="27" xfId="92" applyFont="1" applyFill="1" applyBorder="1" applyAlignment="1">
      <alignment horizontal="right" vertical="top" wrapText="1"/>
      <protection/>
    </xf>
    <xf numFmtId="165" fontId="38" fillId="56" borderId="31" xfId="92" applyNumberFormat="1" applyFont="1" applyFill="1" applyBorder="1" applyAlignment="1">
      <alignment horizontal="right" vertical="top" wrapText="1"/>
      <protection/>
    </xf>
    <xf numFmtId="43" fontId="1" fillId="0" borderId="19" xfId="117" applyFont="1" applyFill="1" applyBorder="1" applyAlignment="1">
      <alignment/>
    </xf>
    <xf numFmtId="43" fontId="1" fillId="55" borderId="19" xfId="117" applyFont="1" applyFill="1" applyBorder="1" applyAlignment="1">
      <alignment/>
    </xf>
    <xf numFmtId="3" fontId="9" fillId="55" borderId="20" xfId="90" applyNumberFormat="1" applyFont="1" applyFill="1" applyBorder="1" applyAlignment="1">
      <alignment horizontal="center" vertical="center" wrapText="1"/>
      <protection/>
    </xf>
    <xf numFmtId="0" fontId="6" fillId="60" borderId="19" xfId="89" applyFont="1" applyFill="1" applyBorder="1" applyAlignment="1">
      <alignment horizontal="center" vertical="center"/>
      <protection/>
    </xf>
    <xf numFmtId="0" fontId="59" fillId="0" borderId="0" xfId="89" applyFont="1">
      <alignment/>
      <protection/>
    </xf>
    <xf numFmtId="0" fontId="34" fillId="0" borderId="0" xfId="0" applyFont="1" applyAlignment="1">
      <alignment/>
    </xf>
    <xf numFmtId="0" fontId="59" fillId="0" borderId="0" xfId="89" applyFont="1" applyBorder="1">
      <alignment/>
      <protection/>
    </xf>
    <xf numFmtId="0" fontId="61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left" vertical="top"/>
    </xf>
    <xf numFmtId="0" fontId="34" fillId="0" borderId="0" xfId="0" applyFont="1" applyBorder="1" applyAlignment="1">
      <alignment/>
    </xf>
    <xf numFmtId="0" fontId="62" fillId="0" borderId="0" xfId="0" applyFont="1" applyBorder="1" applyAlignment="1">
      <alignment/>
    </xf>
    <xf numFmtId="49" fontId="63" fillId="0" borderId="0" xfId="89" applyNumberFormat="1" applyFont="1" applyFill="1" applyBorder="1" applyAlignment="1">
      <alignment horizontal="center" vertical="center" wrapText="1"/>
      <protection/>
    </xf>
    <xf numFmtId="49" fontId="60" fillId="0" borderId="0" xfId="89" applyNumberFormat="1" applyFont="1" applyFill="1" applyBorder="1" applyAlignment="1">
      <alignment horizontal="left" vertical="center"/>
      <protection/>
    </xf>
    <xf numFmtId="0" fontId="63" fillId="0" borderId="0" xfId="0" applyFont="1" applyBorder="1" applyAlignment="1">
      <alignment vertical="top" wrapText="1"/>
    </xf>
    <xf numFmtId="10" fontId="39" fillId="56" borderId="26" xfId="92" applyNumberFormat="1" applyFont="1" applyFill="1" applyBorder="1" applyAlignment="1">
      <alignment horizontal="right" vertical="top" wrapText="1"/>
      <protection/>
    </xf>
    <xf numFmtId="165" fontId="39" fillId="56" borderId="19" xfId="92" applyNumberFormat="1" applyFont="1" applyFill="1" applyBorder="1" applyAlignment="1">
      <alignment horizontal="right" vertical="top" wrapText="1"/>
      <protection/>
    </xf>
    <xf numFmtId="0" fontId="2" fillId="0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8" fillId="0" borderId="38" xfId="0" applyFont="1" applyBorder="1" applyAlignment="1">
      <alignment horizontal="center" vertical="center" textRotation="90" wrapText="1"/>
    </xf>
    <xf numFmtId="0" fontId="55" fillId="55" borderId="21" xfId="0" applyFont="1" applyFill="1" applyBorder="1" applyAlignment="1">
      <alignment horizontal="center"/>
    </xf>
    <xf numFmtId="0" fontId="55" fillId="0" borderId="38" xfId="0" applyFont="1" applyBorder="1" applyAlignment="1">
      <alignment horizontal="center"/>
    </xf>
    <xf numFmtId="164" fontId="55" fillId="0" borderId="38" xfId="0" applyNumberFormat="1" applyFont="1" applyFill="1" applyBorder="1" applyAlignment="1">
      <alignment horizontal="center"/>
    </xf>
    <xf numFmtId="0" fontId="57" fillId="0" borderId="45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textRotation="90" wrapText="1"/>
    </xf>
    <xf numFmtId="0" fontId="34" fillId="0" borderId="45" xfId="0" applyFont="1" applyFill="1" applyBorder="1" applyAlignment="1">
      <alignment horizontal="center"/>
    </xf>
    <xf numFmtId="164" fontId="62" fillId="0" borderId="45" xfId="0" applyNumberFormat="1" applyFont="1" applyFill="1" applyBorder="1" applyAlignment="1">
      <alignment horizontal="center"/>
    </xf>
    <xf numFmtId="0" fontId="7" fillId="58" borderId="24" xfId="0" applyFont="1" applyFill="1" applyBorder="1" applyAlignment="1">
      <alignment horizontal="center"/>
    </xf>
    <xf numFmtId="0" fontId="7" fillId="55" borderId="24" xfId="0" applyFont="1" applyFill="1" applyBorder="1" applyAlignment="1">
      <alignment horizontal="center"/>
    </xf>
    <xf numFmtId="0" fontId="7" fillId="55" borderId="19" xfId="0" applyFont="1" applyFill="1" applyBorder="1" applyAlignment="1">
      <alignment horizontal="center"/>
    </xf>
    <xf numFmtId="0" fontId="7" fillId="58" borderId="19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3" fillId="0" borderId="45" xfId="92" applyFont="1" applyFill="1" applyBorder="1" applyAlignment="1">
      <alignment horizontal="center" vertical="center" wrapText="1"/>
      <protection/>
    </xf>
    <xf numFmtId="0" fontId="53" fillId="0" borderId="0" xfId="92" applyFont="1" applyFill="1" applyBorder="1" applyAlignment="1">
      <alignment horizontal="center" vertical="center" wrapText="1"/>
      <protection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/>
    </xf>
    <xf numFmtId="165" fontId="9" fillId="0" borderId="29" xfId="106" applyNumberFormat="1" applyFont="1" applyFill="1" applyBorder="1" applyAlignment="1">
      <alignment horizontal="center" vertical="center"/>
    </xf>
    <xf numFmtId="43" fontId="47" fillId="0" borderId="19" xfId="117" applyFont="1" applyBorder="1" applyAlignment="1">
      <alignment/>
    </xf>
    <xf numFmtId="0" fontId="3" fillId="0" borderId="50" xfId="89" applyFont="1" applyFill="1" applyBorder="1" applyAlignment="1">
      <alignment horizontal="center" vertical="center" wrapText="1"/>
      <protection/>
    </xf>
    <xf numFmtId="0" fontId="5" fillId="0" borderId="52" xfId="89" applyFont="1" applyBorder="1" applyAlignment="1">
      <alignment horizontal="center" vertical="center" wrapText="1"/>
      <protection/>
    </xf>
    <xf numFmtId="0" fontId="3" fillId="58" borderId="30" xfId="89" applyFont="1" applyFill="1" applyBorder="1" applyAlignment="1">
      <alignment horizontal="center" vertical="center" wrapText="1"/>
      <protection/>
    </xf>
    <xf numFmtId="0" fontId="5" fillId="58" borderId="40" xfId="89" applyFont="1" applyFill="1" applyBorder="1" applyAlignment="1">
      <alignment horizontal="center" vertical="center" wrapText="1"/>
      <protection/>
    </xf>
    <xf numFmtId="0" fontId="3" fillId="58" borderId="19" xfId="89" applyFont="1" applyFill="1" applyBorder="1" applyAlignment="1">
      <alignment horizontal="center" vertical="center" wrapText="1"/>
      <protection/>
    </xf>
    <xf numFmtId="0" fontId="5" fillId="58" borderId="26" xfId="89" applyFont="1" applyFill="1" applyBorder="1" applyAlignment="1">
      <alignment horizontal="center" vertical="center" wrapText="1"/>
      <protection/>
    </xf>
    <xf numFmtId="0" fontId="3" fillId="55" borderId="19" xfId="89" applyFont="1" applyFill="1" applyBorder="1" applyAlignment="1">
      <alignment horizontal="center" vertical="center"/>
      <protection/>
    </xf>
    <xf numFmtId="0" fontId="3" fillId="55" borderId="27" xfId="89" applyFont="1" applyFill="1" applyBorder="1" applyAlignment="1">
      <alignment horizontal="center" vertical="center"/>
      <protection/>
    </xf>
    <xf numFmtId="3" fontId="9" fillId="55" borderId="19" xfId="90" applyNumberFormat="1" applyFont="1" applyFill="1" applyBorder="1" applyAlignment="1">
      <alignment horizontal="center" vertical="center"/>
      <protection/>
    </xf>
    <xf numFmtId="4" fontId="9" fillId="0" borderId="20" xfId="90" applyNumberFormat="1" applyFont="1" applyBorder="1" applyAlignment="1">
      <alignment horizontal="center" vertical="center" wrapText="1"/>
      <protection/>
    </xf>
    <xf numFmtId="4" fontId="9" fillId="55" borderId="20" xfId="90" applyNumberFormat="1" applyFont="1" applyFill="1" applyBorder="1" applyAlignment="1">
      <alignment horizontal="center" vertical="center" wrapText="1"/>
      <protection/>
    </xf>
    <xf numFmtId="4" fontId="9" fillId="55" borderId="19" xfId="90" applyNumberFormat="1" applyFont="1" applyFill="1" applyBorder="1" applyAlignment="1">
      <alignment horizontal="center" vertical="center"/>
      <protection/>
    </xf>
    <xf numFmtId="4" fontId="9" fillId="0" borderId="19" xfId="90" applyNumberFormat="1" applyFont="1" applyFill="1" applyBorder="1" applyAlignment="1">
      <alignment horizontal="center" vertical="center"/>
      <protection/>
    </xf>
    <xf numFmtId="4" fontId="12" fillId="0" borderId="20" xfId="90" applyNumberFormat="1" applyFont="1" applyBorder="1" applyAlignment="1">
      <alignment horizontal="center" vertical="center" wrapText="1"/>
      <protection/>
    </xf>
    <xf numFmtId="0" fontId="4" fillId="0" borderId="0" xfId="90" applyFont="1" applyFill="1" applyAlignment="1">
      <alignment vertical="center"/>
      <protection/>
    </xf>
    <xf numFmtId="0" fontId="65" fillId="0" borderId="0" xfId="92" applyFont="1" applyAlignment="1">
      <alignment horizontal="center" vertical="center" wrapText="1"/>
      <protection/>
    </xf>
    <xf numFmtId="0" fontId="37" fillId="0" borderId="22" xfId="92" applyFont="1" applyBorder="1" applyAlignment="1">
      <alignment horizontal="center" vertical="center" wrapText="1"/>
      <protection/>
    </xf>
    <xf numFmtId="0" fontId="38" fillId="0" borderId="19" xfId="92" applyFont="1" applyFill="1" applyBorder="1" applyAlignment="1">
      <alignment horizontal="center" vertical="center" wrapText="1"/>
      <protection/>
    </xf>
    <xf numFmtId="0" fontId="38" fillId="0" borderId="25" xfId="92" applyFont="1" applyFill="1" applyBorder="1" applyAlignment="1">
      <alignment horizontal="center" vertical="center" wrapText="1"/>
      <protection/>
    </xf>
    <xf numFmtId="0" fontId="38" fillId="0" borderId="53" xfId="92" applyFont="1" applyFill="1" applyBorder="1" applyAlignment="1">
      <alignment horizontal="center" vertical="center" wrapText="1"/>
      <protection/>
    </xf>
    <xf numFmtId="0" fontId="38" fillId="0" borderId="20" xfId="92" applyFont="1" applyFill="1" applyBorder="1" applyAlignment="1">
      <alignment horizontal="center" vertical="center" wrapText="1"/>
      <protection/>
    </xf>
    <xf numFmtId="0" fontId="39" fillId="55" borderId="54" xfId="92" applyFont="1" applyFill="1" applyBorder="1" applyAlignment="1">
      <alignment horizontal="center" vertical="center" wrapText="1"/>
      <protection/>
    </xf>
    <xf numFmtId="0" fontId="39" fillId="55" borderId="55" xfId="92" applyFont="1" applyFill="1" applyBorder="1" applyAlignment="1">
      <alignment horizontal="center" vertical="center" wrapText="1"/>
      <protection/>
    </xf>
    <xf numFmtId="0" fontId="39" fillId="55" borderId="56" xfId="92" applyFont="1" applyFill="1" applyBorder="1" applyAlignment="1">
      <alignment horizontal="center" vertical="center" wrapText="1"/>
      <protection/>
    </xf>
    <xf numFmtId="0" fontId="38" fillId="56" borderId="54" xfId="92" applyFont="1" applyFill="1" applyBorder="1" applyAlignment="1">
      <alignment horizontal="center" vertical="center" wrapText="1"/>
      <protection/>
    </xf>
    <xf numFmtId="0" fontId="38" fillId="56" borderId="55" xfId="92" applyFont="1" applyFill="1" applyBorder="1" applyAlignment="1">
      <alignment horizontal="center" vertical="center" wrapText="1"/>
      <protection/>
    </xf>
    <xf numFmtId="0" fontId="38" fillId="56" borderId="56" xfId="92" applyFont="1" applyFill="1" applyBorder="1" applyAlignment="1">
      <alignment horizontal="center" vertical="center" wrapText="1"/>
      <protection/>
    </xf>
    <xf numFmtId="165" fontId="53" fillId="56" borderId="25" xfId="92" applyNumberFormat="1" applyFont="1" applyFill="1" applyBorder="1" applyAlignment="1">
      <alignment horizontal="center" vertical="center" wrapText="1"/>
      <protection/>
    </xf>
    <xf numFmtId="165" fontId="53" fillId="56" borderId="53" xfId="92" applyNumberFormat="1" applyFont="1" applyFill="1" applyBorder="1" applyAlignment="1">
      <alignment horizontal="center" vertical="center" wrapText="1"/>
      <protection/>
    </xf>
    <xf numFmtId="165" fontId="53" fillId="56" borderId="20" xfId="92" applyNumberFormat="1" applyFont="1" applyFill="1" applyBorder="1" applyAlignment="1">
      <alignment horizontal="center" vertical="center" wrapText="1"/>
      <protection/>
    </xf>
    <xf numFmtId="165" fontId="53" fillId="56" borderId="57" xfId="92" applyNumberFormat="1" applyFont="1" applyFill="1" applyBorder="1" applyAlignment="1">
      <alignment horizontal="center" vertical="center" wrapText="1"/>
      <protection/>
    </xf>
    <xf numFmtId="0" fontId="57" fillId="0" borderId="39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2" fillId="0" borderId="59" xfId="96" applyNumberFormat="1" applyFont="1" applyFill="1" applyBorder="1" applyAlignment="1">
      <alignment horizontal="center" vertical="top"/>
      <protection/>
    </xf>
    <xf numFmtId="0" fontId="2" fillId="0" borderId="34" xfId="96" applyNumberFormat="1" applyFont="1" applyFill="1" applyBorder="1" applyAlignment="1">
      <alignment horizontal="center" vertical="top"/>
      <protection/>
    </xf>
    <xf numFmtId="0" fontId="2" fillId="0" borderId="60" xfId="96" applyNumberFormat="1" applyFont="1" applyFill="1" applyBorder="1" applyAlignment="1">
      <alignment horizontal="left" vertical="top" wrapText="1" indent="8"/>
      <protection/>
    </xf>
    <xf numFmtId="0" fontId="2" fillId="0" borderId="53" xfId="96" applyNumberFormat="1" applyFont="1" applyFill="1" applyBorder="1" applyAlignment="1">
      <alignment horizontal="left" vertical="top" wrapText="1" indent="8"/>
      <protection/>
    </xf>
    <xf numFmtId="0" fontId="2" fillId="0" borderId="20" xfId="96" applyNumberFormat="1" applyFont="1" applyFill="1" applyBorder="1" applyAlignment="1">
      <alignment horizontal="left" vertical="top" wrapText="1" indent="8"/>
      <protection/>
    </xf>
    <xf numFmtId="0" fontId="2" fillId="0" borderId="60" xfId="96" applyNumberFormat="1" applyFont="1" applyFill="1" applyBorder="1" applyAlignment="1">
      <alignment horizontal="left" vertical="top" wrapText="1" indent="1"/>
      <protection/>
    </xf>
    <xf numFmtId="0" fontId="2" fillId="0" borderId="53" xfId="96" applyNumberFormat="1" applyFont="1" applyFill="1" applyBorder="1" applyAlignment="1">
      <alignment horizontal="left" vertical="top" wrapText="1" indent="1"/>
      <protection/>
    </xf>
    <xf numFmtId="0" fontId="2" fillId="0" borderId="20" xfId="96" applyNumberFormat="1" applyFont="1" applyFill="1" applyBorder="1" applyAlignment="1">
      <alignment horizontal="left" vertical="top" wrapText="1" indent="1"/>
      <protection/>
    </xf>
    <xf numFmtId="0" fontId="8" fillId="0" borderId="60" xfId="96" applyNumberFormat="1" applyFont="1" applyFill="1" applyBorder="1" applyAlignment="1">
      <alignment horizontal="left" vertical="top" wrapText="1" indent="1"/>
      <protection/>
    </xf>
    <xf numFmtId="0" fontId="8" fillId="0" borderId="53" xfId="96" applyNumberFormat="1" applyFont="1" applyFill="1" applyBorder="1" applyAlignment="1">
      <alignment horizontal="left" vertical="top" wrapText="1" indent="1"/>
      <protection/>
    </xf>
    <xf numFmtId="0" fontId="8" fillId="0" borderId="20" xfId="96" applyNumberFormat="1" applyFont="1" applyFill="1" applyBorder="1" applyAlignment="1">
      <alignment horizontal="left" vertical="top" wrapText="1" indent="1"/>
      <protection/>
    </xf>
    <xf numFmtId="49" fontId="2" fillId="0" borderId="25" xfId="89" applyNumberFormat="1" applyFont="1" applyFill="1" applyBorder="1" applyAlignment="1">
      <alignment horizontal="left" vertical="center" wrapText="1"/>
      <protection/>
    </xf>
    <xf numFmtId="49" fontId="2" fillId="0" borderId="20" xfId="89" applyNumberFormat="1" applyFont="1" applyFill="1" applyBorder="1" applyAlignment="1">
      <alignment horizontal="left" vertical="center" wrapText="1"/>
      <protection/>
    </xf>
    <xf numFmtId="49" fontId="6" fillId="0" borderId="61" xfId="89" applyNumberFormat="1" applyFont="1" applyFill="1" applyBorder="1" applyAlignment="1">
      <alignment horizontal="center" vertical="center" wrapText="1"/>
      <protection/>
    </xf>
    <xf numFmtId="49" fontId="6" fillId="0" borderId="58" xfId="89" applyNumberFormat="1" applyFont="1" applyFill="1" applyBorder="1" applyAlignment="1">
      <alignment horizontal="center" vertical="center" wrapText="1"/>
      <protection/>
    </xf>
    <xf numFmtId="49" fontId="6" fillId="0" borderId="62" xfId="89" applyNumberFormat="1" applyFont="1" applyFill="1" applyBorder="1" applyAlignment="1">
      <alignment horizontal="center" vertical="center" wrapText="1"/>
      <protection/>
    </xf>
    <xf numFmtId="0" fontId="36" fillId="0" borderId="39" xfId="89" applyFont="1" applyBorder="1" applyAlignment="1">
      <alignment horizontal="center" vertical="center"/>
      <protection/>
    </xf>
    <xf numFmtId="0" fontId="36" fillId="0" borderId="62" xfId="89" applyFont="1" applyBorder="1" applyAlignment="1">
      <alignment horizontal="center" vertical="center"/>
      <protection/>
    </xf>
    <xf numFmtId="0" fontId="36" fillId="0" borderId="63" xfId="89" applyFont="1" applyBorder="1" applyAlignment="1">
      <alignment horizontal="center" vertical="center"/>
      <protection/>
    </xf>
    <xf numFmtId="49" fontId="3" fillId="0" borderId="60" xfId="89" applyNumberFormat="1" applyFont="1" applyFill="1" applyBorder="1" applyAlignment="1">
      <alignment horizontal="left" vertical="center" wrapText="1"/>
      <protection/>
    </xf>
    <xf numFmtId="49" fontId="3" fillId="0" borderId="53" xfId="89" applyNumberFormat="1" applyFont="1" applyFill="1" applyBorder="1" applyAlignment="1">
      <alignment horizontal="left" vertical="center" wrapText="1"/>
      <protection/>
    </xf>
    <xf numFmtId="49" fontId="3" fillId="0" borderId="20" xfId="89" applyNumberFormat="1" applyFont="1" applyFill="1" applyBorder="1" applyAlignment="1">
      <alignment horizontal="left" vertical="center" wrapText="1"/>
      <protection/>
    </xf>
    <xf numFmtId="49" fontId="3" fillId="0" borderId="25" xfId="89" applyNumberFormat="1" applyFont="1" applyFill="1" applyBorder="1" applyAlignment="1">
      <alignment horizontal="left" vertical="center" wrapText="1"/>
      <protection/>
    </xf>
    <xf numFmtId="9" fontId="55" fillId="0" borderId="25" xfId="107" applyFont="1" applyBorder="1" applyAlignment="1">
      <alignment horizontal="center" vertical="center"/>
    </xf>
    <xf numFmtId="9" fontId="55" fillId="0" borderId="57" xfId="107" applyFont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49" fontId="36" fillId="0" borderId="25" xfId="0" applyNumberFormat="1" applyFont="1" applyFill="1" applyBorder="1" applyAlignment="1">
      <alignment horizontal="center" vertical="center" wrapText="1"/>
    </xf>
    <xf numFmtId="49" fontId="36" fillId="0" borderId="53" xfId="0" applyNumberFormat="1" applyFont="1" applyFill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left" vertical="top" wrapText="1"/>
    </xf>
    <xf numFmtId="0" fontId="3" fillId="0" borderId="43" xfId="0" applyNumberFormat="1" applyFont="1" applyFill="1" applyBorder="1" applyAlignment="1">
      <alignment horizontal="left" vertical="top" wrapText="1" indent="1"/>
    </xf>
    <xf numFmtId="0" fontId="3" fillId="0" borderId="27" xfId="0" applyNumberFormat="1" applyFont="1" applyFill="1" applyBorder="1" applyAlignment="1">
      <alignment horizontal="left" vertical="top" wrapText="1" indent="1"/>
    </xf>
    <xf numFmtId="49" fontId="3" fillId="58" borderId="49" xfId="0" applyNumberFormat="1" applyFont="1" applyFill="1" applyBorder="1" applyAlignment="1">
      <alignment horizontal="left" vertical="center" wrapText="1" indent="1"/>
    </xf>
    <xf numFmtId="49" fontId="3" fillId="58" borderId="30" xfId="0" applyNumberFormat="1" applyFont="1" applyFill="1" applyBorder="1" applyAlignment="1">
      <alignment horizontal="left" vertical="center" wrapText="1" indent="1"/>
    </xf>
    <xf numFmtId="49" fontId="3" fillId="58" borderId="42" xfId="0" applyNumberFormat="1" applyFont="1" applyFill="1" applyBorder="1" applyAlignment="1">
      <alignment horizontal="left" vertical="center" wrapText="1" indent="1"/>
    </xf>
    <xf numFmtId="49" fontId="3" fillId="58" borderId="19" xfId="0" applyNumberFormat="1" applyFont="1" applyFill="1" applyBorder="1" applyAlignment="1">
      <alignment horizontal="left" vertical="center" wrapText="1" indent="1"/>
    </xf>
    <xf numFmtId="49" fontId="6" fillId="0" borderId="0" xfId="89" applyNumberFormat="1" applyFont="1" applyFill="1" applyBorder="1" applyAlignment="1">
      <alignment horizontal="left" vertical="top" wrapText="1"/>
      <protection/>
    </xf>
    <xf numFmtId="0" fontId="3" fillId="0" borderId="42" xfId="0" applyNumberFormat="1" applyFont="1" applyFill="1" applyBorder="1" applyAlignment="1">
      <alignment horizontal="left" vertical="top" wrapText="1" indent="1"/>
    </xf>
    <xf numFmtId="0" fontId="3" fillId="0" borderId="19" xfId="0" applyNumberFormat="1" applyFont="1" applyFill="1" applyBorder="1" applyAlignment="1">
      <alignment horizontal="left" vertical="top" wrapText="1" indent="1"/>
    </xf>
    <xf numFmtId="49" fontId="3" fillId="0" borderId="49" xfId="0" applyNumberFormat="1" applyFont="1" applyFill="1" applyBorder="1" applyAlignment="1">
      <alignment horizontal="left" vertical="top" wrapText="1" indent="1"/>
    </xf>
    <xf numFmtId="49" fontId="3" fillId="0" borderId="30" xfId="0" applyNumberFormat="1" applyFont="1" applyFill="1" applyBorder="1" applyAlignment="1">
      <alignment horizontal="left" vertical="top" wrapText="1" inden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64" xfId="0" applyNumberFormat="1" applyFont="1" applyFill="1" applyBorder="1" applyAlignment="1">
      <alignment horizontal="left" vertical="center" wrapText="1" indent="1"/>
    </xf>
    <xf numFmtId="0" fontId="3" fillId="0" borderId="65" xfId="0" applyNumberFormat="1" applyFont="1" applyFill="1" applyBorder="1" applyAlignment="1">
      <alignment horizontal="left" vertical="center" wrapText="1" indent="1"/>
    </xf>
    <xf numFmtId="0" fontId="3" fillId="0" borderId="66" xfId="0" applyNumberFormat="1" applyFont="1" applyFill="1" applyBorder="1" applyAlignment="1">
      <alignment horizontal="left" vertical="center" wrapText="1" indent="1"/>
    </xf>
    <xf numFmtId="49" fontId="4" fillId="0" borderId="67" xfId="0" applyNumberFormat="1" applyFont="1" applyFill="1" applyBorder="1" applyAlignment="1">
      <alignment horizontal="center" vertical="top" wrapText="1"/>
    </xf>
    <xf numFmtId="49" fontId="4" fillId="0" borderId="68" xfId="0" applyNumberFormat="1" applyFont="1" applyFill="1" applyBorder="1" applyAlignment="1">
      <alignment horizontal="center" vertical="top" wrapText="1"/>
    </xf>
    <xf numFmtId="49" fontId="4" fillId="0" borderId="69" xfId="0" applyNumberFormat="1" applyFont="1" applyFill="1" applyBorder="1" applyAlignment="1">
      <alignment horizontal="center" vertical="top" wrapText="1"/>
    </xf>
    <xf numFmtId="0" fontId="3" fillId="0" borderId="70" xfId="0" applyNumberFormat="1" applyFont="1" applyFill="1" applyBorder="1" applyAlignment="1">
      <alignment horizontal="left" vertical="top" wrapText="1" indent="1"/>
    </xf>
    <xf numFmtId="0" fontId="3" fillId="0" borderId="55" xfId="0" applyNumberFormat="1" applyFont="1" applyFill="1" applyBorder="1" applyAlignment="1">
      <alignment horizontal="left" vertical="top" wrapText="1" indent="1"/>
    </xf>
    <xf numFmtId="0" fontId="3" fillId="0" borderId="56" xfId="0" applyNumberFormat="1" applyFont="1" applyFill="1" applyBorder="1" applyAlignment="1">
      <alignment horizontal="left" vertical="top" wrapText="1" indent="1"/>
    </xf>
    <xf numFmtId="0" fontId="12" fillId="0" borderId="25" xfId="90" applyFont="1" applyFill="1" applyBorder="1" applyAlignment="1">
      <alignment horizontal="left" vertical="top" wrapText="1" indent="1"/>
      <protection/>
    </xf>
    <xf numFmtId="0" fontId="12" fillId="0" borderId="53" xfId="90" applyFont="1" applyFill="1" applyBorder="1" applyAlignment="1">
      <alignment horizontal="left" vertical="top" wrapText="1" indent="1"/>
      <protection/>
    </xf>
    <xf numFmtId="0" fontId="12" fillId="0" borderId="20" xfId="90" applyFont="1" applyFill="1" applyBorder="1" applyAlignment="1">
      <alignment horizontal="left" vertical="top" wrapText="1" indent="1"/>
      <protection/>
    </xf>
    <xf numFmtId="49" fontId="12" fillId="0" borderId="53" xfId="90" applyNumberFormat="1" applyFont="1" applyFill="1" applyBorder="1" applyAlignment="1">
      <alignment horizontal="center" vertical="top" wrapText="1"/>
      <protection/>
    </xf>
    <xf numFmtId="49" fontId="12" fillId="0" borderId="20" xfId="90" applyNumberFormat="1" applyFont="1" applyFill="1" applyBorder="1" applyAlignment="1">
      <alignment horizontal="center" vertical="top" wrapText="1"/>
      <protection/>
    </xf>
    <xf numFmtId="0" fontId="9" fillId="59" borderId="25" xfId="90" applyFont="1" applyFill="1" applyBorder="1" applyAlignment="1">
      <alignment horizontal="center"/>
      <protection/>
    </xf>
    <xf numFmtId="0" fontId="9" fillId="59" borderId="53" xfId="90" applyFont="1" applyFill="1" applyBorder="1" applyAlignment="1">
      <alignment horizontal="center"/>
      <protection/>
    </xf>
    <xf numFmtId="0" fontId="9" fillId="59" borderId="20" xfId="90" applyFont="1" applyFill="1" applyBorder="1" applyAlignment="1">
      <alignment horizontal="center"/>
      <protection/>
    </xf>
    <xf numFmtId="0" fontId="12" fillId="0" borderId="19" xfId="90" applyFont="1" applyBorder="1" applyAlignment="1">
      <alignment horizontal="left" vertical="top" wrapText="1" indent="1"/>
      <protection/>
    </xf>
    <xf numFmtId="49" fontId="12" fillId="0" borderId="54" xfId="90" applyNumberFormat="1" applyFont="1" applyFill="1" applyBorder="1" applyAlignment="1">
      <alignment horizontal="center" vertical="center" wrapText="1"/>
      <protection/>
    </xf>
    <xf numFmtId="49" fontId="12" fillId="0" borderId="55" xfId="90" applyNumberFormat="1" applyFont="1" applyFill="1" applyBorder="1" applyAlignment="1">
      <alignment horizontal="center" vertical="center" wrapText="1"/>
      <protection/>
    </xf>
    <xf numFmtId="49" fontId="12" fillId="0" borderId="56" xfId="90" applyNumberFormat="1" applyFont="1" applyFill="1" applyBorder="1" applyAlignment="1">
      <alignment horizontal="center" vertical="center" wrapText="1"/>
      <protection/>
    </xf>
    <xf numFmtId="0" fontId="52" fillId="59" borderId="25" xfId="90" applyFont="1" applyFill="1" applyBorder="1" applyAlignment="1">
      <alignment horizontal="center"/>
      <protection/>
    </xf>
    <xf numFmtId="0" fontId="52" fillId="59" borderId="53" xfId="90" applyFont="1" applyFill="1" applyBorder="1" applyAlignment="1">
      <alignment horizontal="center"/>
      <protection/>
    </xf>
    <xf numFmtId="0" fontId="52" fillId="59" borderId="20" xfId="90" applyFont="1" applyFill="1" applyBorder="1" applyAlignment="1">
      <alignment horizontal="center"/>
      <protection/>
    </xf>
    <xf numFmtId="0" fontId="9" fillId="0" borderId="25" xfId="90" applyFont="1" applyFill="1" applyBorder="1" applyAlignment="1">
      <alignment horizontal="left" vertical="top" wrapText="1" indent="1"/>
      <protection/>
    </xf>
    <xf numFmtId="0" fontId="9" fillId="0" borderId="53" xfId="90" applyFont="1" applyFill="1" applyBorder="1" applyAlignment="1">
      <alignment horizontal="left" vertical="top" wrapText="1" indent="1"/>
      <protection/>
    </xf>
    <xf numFmtId="0" fontId="9" fillId="0" borderId="20" xfId="90" applyFont="1" applyFill="1" applyBorder="1" applyAlignment="1">
      <alignment horizontal="left" vertical="top" wrapText="1" indent="1"/>
      <protection/>
    </xf>
    <xf numFmtId="49" fontId="12" fillId="0" borderId="19" xfId="90" applyNumberFormat="1" applyFont="1" applyFill="1" applyBorder="1" applyAlignment="1">
      <alignment horizontal="left" vertical="top" wrapText="1" indent="1"/>
      <protection/>
    </xf>
    <xf numFmtId="0" fontId="8" fillId="0" borderId="19" xfId="90" applyFont="1" applyFill="1" applyBorder="1" applyAlignment="1">
      <alignment vertical="top" wrapText="1"/>
      <protection/>
    </xf>
    <xf numFmtId="49" fontId="8" fillId="0" borderId="19" xfId="90" applyNumberFormat="1" applyFont="1" applyFill="1" applyBorder="1" applyAlignment="1">
      <alignment horizontal="left" vertical="top" wrapText="1"/>
      <protection/>
    </xf>
    <xf numFmtId="0" fontId="8" fillId="0" borderId="19" xfId="90" applyFont="1" applyFill="1" applyBorder="1" applyAlignment="1">
      <alignment horizontal="left" vertical="top" wrapText="1"/>
      <protection/>
    </xf>
    <xf numFmtId="0" fontId="2" fillId="0" borderId="19" xfId="90" applyFont="1" applyFill="1" applyBorder="1" applyAlignment="1">
      <alignment horizontal="left" vertical="top" wrapText="1"/>
      <protection/>
    </xf>
    <xf numFmtId="0" fontId="2" fillId="0" borderId="19" xfId="90" applyFont="1" applyFill="1" applyBorder="1" applyAlignment="1">
      <alignment vertical="top" wrapText="1"/>
      <protection/>
    </xf>
    <xf numFmtId="0" fontId="56" fillId="0" borderId="19" xfId="90" applyFont="1" applyFill="1" applyBorder="1" applyAlignment="1">
      <alignment wrapText="1"/>
      <protection/>
    </xf>
    <xf numFmtId="49" fontId="2" fillId="0" borderId="25" xfId="90" applyNumberFormat="1" applyFont="1" applyFill="1" applyBorder="1" applyAlignment="1">
      <alignment horizontal="center" vertical="center" wrapText="1"/>
      <protection/>
    </xf>
    <xf numFmtId="49" fontId="2" fillId="0" borderId="53" xfId="90" applyNumberFormat="1" applyFont="1" applyFill="1" applyBorder="1" applyAlignment="1">
      <alignment horizontal="center" vertical="center" wrapText="1"/>
      <protection/>
    </xf>
    <xf numFmtId="49" fontId="2" fillId="0" borderId="20" xfId="90" applyNumberFormat="1" applyFont="1" applyFill="1" applyBorder="1" applyAlignment="1">
      <alignment horizontal="center" vertical="center" wrapText="1"/>
      <protection/>
    </xf>
    <xf numFmtId="49" fontId="2" fillId="0" borderId="54" xfId="90" applyNumberFormat="1" applyFont="1" applyFill="1" applyBorder="1" applyAlignment="1">
      <alignment horizontal="left" vertical="top" wrapText="1"/>
      <protection/>
    </xf>
    <xf numFmtId="49" fontId="2" fillId="0" borderId="55" xfId="90" applyNumberFormat="1" applyFont="1" applyFill="1" applyBorder="1" applyAlignment="1">
      <alignment horizontal="left" vertical="top" wrapText="1"/>
      <protection/>
    </xf>
    <xf numFmtId="49" fontId="2" fillId="0" borderId="56" xfId="90" applyNumberFormat="1" applyFont="1" applyFill="1" applyBorder="1" applyAlignment="1">
      <alignment horizontal="left" vertical="top" wrapText="1"/>
      <protection/>
    </xf>
    <xf numFmtId="49" fontId="2" fillId="0" borderId="21" xfId="90" applyNumberFormat="1" applyFont="1" applyFill="1" applyBorder="1" applyAlignment="1">
      <alignment horizontal="left" vertical="top" wrapText="1"/>
      <protection/>
    </xf>
    <xf numFmtId="49" fontId="2" fillId="0" borderId="22" xfId="90" applyNumberFormat="1" applyFont="1" applyFill="1" applyBorder="1" applyAlignment="1">
      <alignment horizontal="left" vertical="top" wrapText="1"/>
      <protection/>
    </xf>
    <xf numFmtId="49" fontId="2" fillId="0" borderId="23" xfId="90" applyNumberFormat="1" applyFont="1" applyFill="1" applyBorder="1" applyAlignment="1">
      <alignment horizontal="left" vertical="top" wrapText="1"/>
      <protection/>
    </xf>
    <xf numFmtId="49" fontId="2" fillId="0" borderId="29" xfId="90" applyNumberFormat="1" applyFont="1" applyFill="1" applyBorder="1" applyAlignment="1">
      <alignment horizontal="center" vertical="center" wrapText="1"/>
      <protection/>
    </xf>
    <xf numFmtId="49" fontId="2" fillId="0" borderId="24" xfId="90" applyNumberFormat="1" applyFont="1" applyFill="1" applyBorder="1" applyAlignment="1">
      <alignment horizontal="center" vertical="center" wrapText="1"/>
      <protection/>
    </xf>
    <xf numFmtId="0" fontId="2" fillId="0" borderId="29" xfId="90" applyFont="1" applyBorder="1" applyAlignment="1">
      <alignment horizontal="center" vertical="center" wrapText="1"/>
      <protection/>
    </xf>
    <xf numFmtId="0" fontId="2" fillId="0" borderId="24" xfId="90" applyFont="1" applyBorder="1" applyAlignment="1">
      <alignment horizontal="center" vertical="center" wrapText="1"/>
      <protection/>
    </xf>
    <xf numFmtId="0" fontId="8" fillId="0" borderId="25" xfId="90" applyFont="1" applyBorder="1" applyAlignment="1">
      <alignment horizontal="left" vertical="top" wrapText="1"/>
      <protection/>
    </xf>
    <xf numFmtId="0" fontId="8" fillId="0" borderId="53" xfId="90" applyFont="1" applyBorder="1" applyAlignment="1">
      <alignment horizontal="left" vertical="top" wrapText="1"/>
      <protection/>
    </xf>
    <xf numFmtId="0" fontId="8" fillId="0" borderId="20" xfId="90" applyFont="1" applyBorder="1" applyAlignment="1">
      <alignment horizontal="left" vertical="top" wrapText="1"/>
      <protection/>
    </xf>
    <xf numFmtId="0" fontId="2" fillId="0" borderId="25" xfId="90" applyFont="1" applyFill="1" applyBorder="1" applyAlignment="1">
      <alignment horizontal="left" vertical="top" wrapText="1"/>
      <protection/>
    </xf>
    <xf numFmtId="0" fontId="2" fillId="0" borderId="20" xfId="90" applyFont="1" applyFill="1" applyBorder="1" applyAlignment="1">
      <alignment horizontal="left" vertical="top" wrapText="1"/>
      <protection/>
    </xf>
    <xf numFmtId="49" fontId="15" fillId="0" borderId="25" xfId="90" applyNumberFormat="1" applyFont="1" applyFill="1" applyBorder="1" applyAlignment="1">
      <alignment horizontal="center" vertical="center" wrapText="1"/>
      <protection/>
    </xf>
    <xf numFmtId="49" fontId="15" fillId="0" borderId="53" xfId="90" applyNumberFormat="1" applyFont="1" applyFill="1" applyBorder="1" applyAlignment="1">
      <alignment horizontal="center" vertical="center" wrapText="1"/>
      <protection/>
    </xf>
    <xf numFmtId="49" fontId="15" fillId="0" borderId="20" xfId="90" applyNumberFormat="1" applyFont="1" applyFill="1" applyBorder="1" applyAlignment="1">
      <alignment horizontal="center" vertical="center" wrapText="1"/>
      <protection/>
    </xf>
    <xf numFmtId="0" fontId="15" fillId="0" borderId="29" xfId="90" applyFont="1" applyBorder="1" applyAlignment="1">
      <alignment horizontal="center" vertical="center" wrapText="1"/>
      <protection/>
    </xf>
    <xf numFmtId="0" fontId="15" fillId="0" borderId="24" xfId="90" applyFont="1" applyBorder="1" applyAlignment="1">
      <alignment horizontal="center" vertical="center" wrapText="1"/>
      <protection/>
    </xf>
    <xf numFmtId="0" fontId="15" fillId="0" borderId="19" xfId="90" applyFont="1" applyBorder="1" applyAlignment="1">
      <alignment horizontal="left" vertical="top" wrapText="1"/>
      <protection/>
    </xf>
    <xf numFmtId="0" fontId="15" fillId="0" borderId="19" xfId="90" applyFont="1" applyBorder="1" applyAlignment="1">
      <alignment vertical="top" wrapText="1"/>
      <protection/>
    </xf>
    <xf numFmtId="49" fontId="15" fillId="0" borderId="54" xfId="90" applyNumberFormat="1" applyFont="1" applyFill="1" applyBorder="1" applyAlignment="1">
      <alignment horizontal="left" vertical="top" wrapText="1"/>
      <protection/>
    </xf>
    <xf numFmtId="49" fontId="15" fillId="0" borderId="55" xfId="90" applyNumberFormat="1" applyFont="1" applyFill="1" applyBorder="1" applyAlignment="1">
      <alignment horizontal="left" vertical="top" wrapText="1"/>
      <protection/>
    </xf>
    <xf numFmtId="49" fontId="15" fillId="0" borderId="56" xfId="90" applyNumberFormat="1" applyFont="1" applyFill="1" applyBorder="1" applyAlignment="1">
      <alignment horizontal="left" vertical="top" wrapText="1"/>
      <protection/>
    </xf>
    <xf numFmtId="49" fontId="15" fillId="0" borderId="21" xfId="90" applyNumberFormat="1" applyFont="1" applyFill="1" applyBorder="1" applyAlignment="1">
      <alignment horizontal="left" vertical="top" wrapText="1"/>
      <protection/>
    </xf>
    <xf numFmtId="49" fontId="15" fillId="0" borderId="22" xfId="90" applyNumberFormat="1" applyFont="1" applyFill="1" applyBorder="1" applyAlignment="1">
      <alignment horizontal="left" vertical="top" wrapText="1"/>
      <protection/>
    </xf>
    <xf numFmtId="49" fontId="15" fillId="0" borderId="23" xfId="90" applyNumberFormat="1" applyFont="1" applyFill="1" applyBorder="1" applyAlignment="1">
      <alignment horizontal="left" vertical="top" wrapText="1"/>
      <protection/>
    </xf>
    <xf numFmtId="49" fontId="15" fillId="0" borderId="29" xfId="90" applyNumberFormat="1" applyFont="1" applyFill="1" applyBorder="1" applyAlignment="1">
      <alignment horizontal="center" vertical="center" wrapText="1"/>
      <protection/>
    </xf>
    <xf numFmtId="49" fontId="15" fillId="0" borderId="24" xfId="90" applyNumberFormat="1" applyFont="1" applyFill="1" applyBorder="1" applyAlignment="1">
      <alignment horizontal="center" vertical="center" wrapText="1"/>
      <protection/>
    </xf>
    <xf numFmtId="0" fontId="16" fillId="0" borderId="25" xfId="90" applyFont="1" applyBorder="1" applyAlignment="1">
      <alignment horizontal="left" vertical="top" wrapText="1"/>
      <protection/>
    </xf>
    <xf numFmtId="0" fontId="16" fillId="0" borderId="53" xfId="90" applyFont="1" applyBorder="1" applyAlignment="1">
      <alignment horizontal="left" vertical="top" wrapText="1"/>
      <protection/>
    </xf>
    <xf numFmtId="0" fontId="16" fillId="0" borderId="20" xfId="90" applyFont="1" applyBorder="1" applyAlignment="1">
      <alignment horizontal="left" vertical="top" wrapText="1"/>
      <protection/>
    </xf>
    <xf numFmtId="0" fontId="15" fillId="0" borderId="25" xfId="90" applyFont="1" applyFill="1" applyBorder="1" applyAlignment="1">
      <alignment horizontal="left" vertical="top" wrapText="1"/>
      <protection/>
    </xf>
    <xf numFmtId="0" fontId="15" fillId="0" borderId="20" xfId="90" applyFont="1" applyFill="1" applyBorder="1" applyAlignment="1">
      <alignment horizontal="left" vertical="top" wrapText="1"/>
      <protection/>
    </xf>
    <xf numFmtId="49" fontId="16" fillId="0" borderId="19" xfId="90" applyNumberFormat="1" applyFont="1" applyFill="1" applyBorder="1" applyAlignment="1">
      <alignment horizontal="left" vertical="top" wrapText="1"/>
      <protection/>
    </xf>
    <xf numFmtId="0" fontId="16" fillId="0" borderId="19" xfId="90" applyFont="1" applyBorder="1" applyAlignment="1">
      <alignment horizontal="left" vertical="top" wrapText="1"/>
      <protection/>
    </xf>
    <xf numFmtId="0" fontId="16" fillId="0" borderId="19" xfId="90" applyFont="1" applyFill="1" applyBorder="1" applyAlignment="1">
      <alignment vertical="top" wrapText="1"/>
      <protection/>
    </xf>
    <xf numFmtId="0" fontId="66" fillId="0" borderId="25" xfId="90" applyFont="1" applyBorder="1" applyAlignment="1">
      <alignment vertical="top" wrapText="1"/>
      <protection/>
    </xf>
    <xf numFmtId="0" fontId="66" fillId="0" borderId="20" xfId="90" applyFont="1" applyBorder="1" applyAlignment="1">
      <alignment vertical="top" wrapText="1"/>
      <protection/>
    </xf>
    <xf numFmtId="0" fontId="49" fillId="0" borderId="19" xfId="90" applyFont="1" applyFill="1" applyBorder="1" applyAlignment="1">
      <alignment horizontal="center" vertical="center" wrapText="1"/>
      <protection/>
    </xf>
    <xf numFmtId="0" fontId="49" fillId="0" borderId="29" xfId="90" applyFont="1" applyBorder="1" applyAlignment="1">
      <alignment horizontal="center" vertical="center" wrapText="1"/>
      <protection/>
    </xf>
    <xf numFmtId="0" fontId="49" fillId="0" borderId="24" xfId="90" applyFont="1" applyBorder="1" applyAlignment="1">
      <alignment horizontal="center" vertical="center" wrapText="1"/>
      <protection/>
    </xf>
    <xf numFmtId="0" fontId="49" fillId="0" borderId="19" xfId="90" applyFont="1" applyBorder="1" applyAlignment="1">
      <alignment horizontal="center" vertical="center" wrapText="1"/>
      <protection/>
    </xf>
  </cellXfs>
  <cellStyles count="10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Percent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3" xfId="91"/>
    <cellStyle name="Обычный 3" xfId="92"/>
    <cellStyle name="Обычный 4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Процентный 2" xfId="107"/>
    <cellStyle name="Процентный 2 2" xfId="108"/>
    <cellStyle name="Процентный 2 3" xfId="109"/>
    <cellStyle name="Процентный 3" xfId="110"/>
    <cellStyle name="Процентный 3 2" xfId="111"/>
    <cellStyle name="Процентный 3_Здоровье" xfId="112"/>
    <cellStyle name="Связанная ячейка" xfId="113"/>
    <cellStyle name="Связанная ячейка 2" xfId="114"/>
    <cellStyle name="Текст предупреждения" xfId="115"/>
    <cellStyle name="Текст предупреждения 2" xfId="116"/>
    <cellStyle name="Comma" xfId="117"/>
    <cellStyle name="Comma [0]" xfId="118"/>
    <cellStyle name="Хороший" xfId="119"/>
    <cellStyle name="Хороший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E20"/>
  <sheetViews>
    <sheetView tabSelected="1" view="pageBreakPreview" zoomScale="85" zoomScaleNormal="70" zoomScaleSheetLayoutView="85" zoomScalePageLayoutView="0" workbookViewId="0" topLeftCell="A1">
      <selection activeCell="A1" sqref="A1:D1"/>
    </sheetView>
  </sheetViews>
  <sheetFormatPr defaultColWidth="9.140625" defaultRowHeight="15"/>
  <cols>
    <col min="1" max="1" width="31.57421875" style="92" customWidth="1"/>
    <col min="2" max="2" width="18.00390625" style="92" customWidth="1"/>
    <col min="3" max="3" width="15.7109375" style="92" customWidth="1"/>
    <col min="4" max="4" width="16.00390625" style="92" customWidth="1"/>
    <col min="5" max="5" width="16.421875" style="92" customWidth="1"/>
    <col min="6" max="6" width="13.8515625" style="92" customWidth="1"/>
    <col min="7" max="7" width="15.7109375" style="92" customWidth="1"/>
    <col min="8" max="8" width="16.28125" style="92" customWidth="1"/>
    <col min="9" max="9" width="13.8515625" style="92" customWidth="1"/>
    <col min="10" max="10" width="16.140625" style="92" customWidth="1"/>
    <col min="11" max="11" width="16.28125" style="92" customWidth="1"/>
    <col min="12" max="12" width="13.8515625" style="92" customWidth="1"/>
    <col min="13" max="13" width="16.421875" style="92" customWidth="1"/>
    <col min="14" max="16384" width="9.140625" style="92" customWidth="1"/>
  </cols>
  <sheetData>
    <row r="1" spans="1:9" ht="75" customHeight="1">
      <c r="A1" s="268" t="s">
        <v>202</v>
      </c>
      <c r="B1" s="268"/>
      <c r="C1" s="268"/>
      <c r="D1" s="268"/>
      <c r="E1" s="91"/>
      <c r="F1" s="91"/>
      <c r="G1" s="91"/>
      <c r="H1" s="91"/>
      <c r="I1" s="91"/>
    </row>
    <row r="2" spans="1:13" ht="39" customHeight="1">
      <c r="A2" s="269" t="s">
        <v>103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ht="15.75">
      <c r="A3" s="108" t="s">
        <v>96</v>
      </c>
      <c r="B3" s="270" t="s">
        <v>104</v>
      </c>
      <c r="C3" s="270"/>
      <c r="D3" s="270"/>
      <c r="E3" s="270" t="s">
        <v>105</v>
      </c>
      <c r="F3" s="270"/>
      <c r="G3" s="270"/>
      <c r="H3" s="270" t="s">
        <v>106</v>
      </c>
      <c r="I3" s="270"/>
      <c r="J3" s="270"/>
      <c r="K3" s="271" t="s">
        <v>39</v>
      </c>
      <c r="L3" s="272"/>
      <c r="M3" s="273"/>
    </row>
    <row r="4" spans="1:13" ht="32.25" thickBot="1">
      <c r="A4" s="192" t="s">
        <v>107</v>
      </c>
      <c r="B4" s="274"/>
      <c r="C4" s="275"/>
      <c r="D4" s="276"/>
      <c r="E4" s="274"/>
      <c r="F4" s="275"/>
      <c r="G4" s="276"/>
      <c r="H4" s="274"/>
      <c r="I4" s="275"/>
      <c r="J4" s="276"/>
      <c r="K4" s="277">
        <f>SUM(B4:J4)</f>
        <v>0</v>
      </c>
      <c r="L4" s="278"/>
      <c r="M4" s="279"/>
    </row>
    <row r="5" spans="1:13" ht="94.5" customHeight="1">
      <c r="A5" s="198" t="s">
        <v>108</v>
      </c>
      <c r="B5" s="199" t="s">
        <v>109</v>
      </c>
      <c r="C5" s="200" t="s">
        <v>110</v>
      </c>
      <c r="D5" s="200" t="s">
        <v>111</v>
      </c>
      <c r="E5" s="199" t="s">
        <v>109</v>
      </c>
      <c r="F5" s="200" t="s">
        <v>110</v>
      </c>
      <c r="G5" s="201" t="s">
        <v>111</v>
      </c>
      <c r="H5" s="199" t="s">
        <v>109</v>
      </c>
      <c r="I5" s="200" t="s">
        <v>110</v>
      </c>
      <c r="J5" s="201" t="s">
        <v>111</v>
      </c>
      <c r="K5" s="199" t="s">
        <v>109</v>
      </c>
      <c r="L5" s="199" t="s">
        <v>110</v>
      </c>
      <c r="M5" s="202" t="s">
        <v>111</v>
      </c>
    </row>
    <row r="6" spans="1:13" ht="21" customHeight="1">
      <c r="A6" s="203" t="s">
        <v>112</v>
      </c>
      <c r="B6" s="108"/>
      <c r="C6" s="190"/>
      <c r="D6" s="111"/>
      <c r="E6" s="108"/>
      <c r="F6" s="190"/>
      <c r="G6" s="111"/>
      <c r="H6" s="108"/>
      <c r="I6" s="190"/>
      <c r="J6" s="111"/>
      <c r="K6" s="108"/>
      <c r="L6" s="190"/>
      <c r="M6" s="204"/>
    </row>
    <row r="7" spans="1:13" ht="15.75">
      <c r="A7" s="205" t="s">
        <v>113</v>
      </c>
      <c r="B7" s="93">
        <v>150</v>
      </c>
      <c r="C7" s="93">
        <v>150</v>
      </c>
      <c r="D7" s="112"/>
      <c r="E7" s="93">
        <v>235</v>
      </c>
      <c r="F7" s="93">
        <v>175</v>
      </c>
      <c r="G7" s="112"/>
      <c r="H7" s="93">
        <v>42</v>
      </c>
      <c r="I7" s="93">
        <v>31</v>
      </c>
      <c r="J7" s="112"/>
      <c r="K7" s="94">
        <f aca="true" t="shared" si="0" ref="K7:L10">SUM(B7,E7,H7)</f>
        <v>427</v>
      </c>
      <c r="L7" s="94">
        <f t="shared" si="0"/>
        <v>356</v>
      </c>
      <c r="M7" s="206"/>
    </row>
    <row r="8" spans="1:13" ht="15.75">
      <c r="A8" s="205" t="s">
        <v>114</v>
      </c>
      <c r="B8" s="93">
        <v>52</v>
      </c>
      <c r="C8" s="93">
        <v>52</v>
      </c>
      <c r="D8" s="112"/>
      <c r="E8" s="93">
        <v>64</v>
      </c>
      <c r="F8" s="93">
        <v>63</v>
      </c>
      <c r="G8" s="112"/>
      <c r="H8" s="93">
        <v>10</v>
      </c>
      <c r="I8" s="93">
        <v>10</v>
      </c>
      <c r="J8" s="112"/>
      <c r="K8" s="94">
        <f t="shared" si="0"/>
        <v>126</v>
      </c>
      <c r="L8" s="94">
        <f t="shared" si="0"/>
        <v>125</v>
      </c>
      <c r="M8" s="206"/>
    </row>
    <row r="9" spans="1:109" s="96" customFormat="1" ht="31.5">
      <c r="A9" s="207" t="s">
        <v>115</v>
      </c>
      <c r="B9" s="94">
        <f>SUM(B7:B8)</f>
        <v>202</v>
      </c>
      <c r="C9" s="94">
        <f>SUM(C7:C8)</f>
        <v>202</v>
      </c>
      <c r="D9" s="230">
        <f>IF(B11=0,0,C9/B11)</f>
        <v>0.7163120567375887</v>
      </c>
      <c r="E9" s="94">
        <f>SUM(E7:E8)</f>
        <v>299</v>
      </c>
      <c r="F9" s="94">
        <f>SUM(F7:F8)</f>
        <v>238</v>
      </c>
      <c r="G9" s="230">
        <f>IF(E11=0,0,F9/E11)</f>
        <v>0.616580310880829</v>
      </c>
      <c r="H9" s="94">
        <f>SUM(H7:H8)</f>
        <v>52</v>
      </c>
      <c r="I9" s="94">
        <f>SUM(I7:I8)</f>
        <v>41</v>
      </c>
      <c r="J9" s="230">
        <f>IF(H11=0,0,I9/H11)</f>
        <v>0.6833333333333333</v>
      </c>
      <c r="K9" s="94">
        <f t="shared" si="0"/>
        <v>553</v>
      </c>
      <c r="L9" s="94">
        <f t="shared" si="0"/>
        <v>481</v>
      </c>
      <c r="M9" s="229">
        <f>IF(K11=0,0,L9/K11)</f>
        <v>0.6607142857142857</v>
      </c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</row>
    <row r="10" spans="1:13" ht="63">
      <c r="A10" s="205" t="s">
        <v>116</v>
      </c>
      <c r="B10" s="93">
        <v>80</v>
      </c>
      <c r="C10" s="93">
        <v>80</v>
      </c>
      <c r="D10" s="230">
        <f>IF(B11=0,0,C10/B11)</f>
        <v>0.28368794326241137</v>
      </c>
      <c r="E10" s="93">
        <v>87</v>
      </c>
      <c r="F10" s="93">
        <v>87</v>
      </c>
      <c r="G10" s="230">
        <f>IF(E11=0,0,F10/E11)</f>
        <v>0.22538860103626943</v>
      </c>
      <c r="H10" s="93">
        <v>8</v>
      </c>
      <c r="I10" s="93">
        <v>8</v>
      </c>
      <c r="J10" s="230">
        <f>IF(H11=0,0,I10/H11)</f>
        <v>0.13333333333333333</v>
      </c>
      <c r="K10" s="94">
        <f t="shared" si="0"/>
        <v>175</v>
      </c>
      <c r="L10" s="94">
        <f t="shared" si="0"/>
        <v>175</v>
      </c>
      <c r="M10" s="229">
        <f>IF(K11=0,0,L10/K11)</f>
        <v>0.2403846153846154</v>
      </c>
    </row>
    <row r="11" spans="1:13" ht="31.5">
      <c r="A11" s="208" t="s">
        <v>117</v>
      </c>
      <c r="B11" s="97">
        <f>B9+B10</f>
        <v>282</v>
      </c>
      <c r="C11" s="97">
        <f>C9+C10</f>
        <v>282</v>
      </c>
      <c r="D11" s="98">
        <f>IF(B11=0,0,C11/B11)</f>
        <v>1</v>
      </c>
      <c r="E11" s="97">
        <f>E9+E10</f>
        <v>386</v>
      </c>
      <c r="F11" s="97">
        <f>F9+F10</f>
        <v>325</v>
      </c>
      <c r="G11" s="98">
        <f>IF(E11=0,0,F11/E11)</f>
        <v>0.8419689119170984</v>
      </c>
      <c r="H11" s="97">
        <f>H9+H10</f>
        <v>60</v>
      </c>
      <c r="I11" s="97">
        <f>I9+I10</f>
        <v>49</v>
      </c>
      <c r="J11" s="98">
        <f>IF(H11=0,0,I11/H11)</f>
        <v>0.8166666666666667</v>
      </c>
      <c r="K11" s="97">
        <f>K9+K10</f>
        <v>728</v>
      </c>
      <c r="L11" s="97">
        <f>L9+L10</f>
        <v>656</v>
      </c>
      <c r="M11" s="209">
        <f>IF(K11=0,0,L11/K11)</f>
        <v>0.9010989010989011</v>
      </c>
    </row>
    <row r="12" spans="1:13" ht="47.25">
      <c r="A12" s="208" t="s">
        <v>118</v>
      </c>
      <c r="B12" s="280">
        <f>IF(B4=0,0,C11/B4)</f>
        <v>0</v>
      </c>
      <c r="C12" s="281"/>
      <c r="D12" s="282"/>
      <c r="E12" s="280">
        <f>IF(E4=0,0,F11/E4)</f>
        <v>0</v>
      </c>
      <c r="F12" s="281"/>
      <c r="G12" s="282"/>
      <c r="H12" s="280">
        <f>IF(H4=0,0,I11/H4)</f>
        <v>0</v>
      </c>
      <c r="I12" s="281"/>
      <c r="J12" s="282"/>
      <c r="K12" s="280">
        <f>IF(K4=0,0,L11/K4)</f>
        <v>0</v>
      </c>
      <c r="L12" s="281"/>
      <c r="M12" s="283"/>
    </row>
    <row r="13" spans="1:13" ht="16.5" thickBot="1">
      <c r="A13" s="210" t="s">
        <v>119</v>
      </c>
      <c r="B13" s="211"/>
      <c r="C13" s="211"/>
      <c r="D13" s="212"/>
      <c r="E13" s="211"/>
      <c r="F13" s="211"/>
      <c r="G13" s="212"/>
      <c r="H13" s="211"/>
      <c r="I13" s="211"/>
      <c r="J13" s="212"/>
      <c r="K13" s="213">
        <f>SUM(B13,E13,H13)</f>
        <v>0</v>
      </c>
      <c r="L13" s="213">
        <f>SUM(C13,F13,I13)</f>
        <v>0</v>
      </c>
      <c r="M13" s="214">
        <f>IF(K11=0,0,L13/K11)</f>
        <v>0</v>
      </c>
    </row>
    <row r="14" spans="1:13" s="95" customFormat="1" ht="20.25" customHeight="1" hidden="1" thickBot="1" thickTop="1">
      <c r="A14" s="193"/>
      <c r="B14" s="194"/>
      <c r="C14" s="194"/>
      <c r="D14" s="195"/>
      <c r="E14" s="194"/>
      <c r="F14" s="194"/>
      <c r="G14" s="195"/>
      <c r="H14" s="194"/>
      <c r="I14" s="194"/>
      <c r="J14" s="195"/>
      <c r="K14" s="196"/>
      <c r="L14" s="196"/>
      <c r="M14" s="197"/>
    </row>
    <row r="15" spans="1:13" ht="16.5" thickTop="1">
      <c r="A15" s="110" t="s">
        <v>120</v>
      </c>
      <c r="B15" s="93"/>
      <c r="C15" s="93"/>
      <c r="D15" s="113"/>
      <c r="E15" s="93"/>
      <c r="F15" s="93"/>
      <c r="G15" s="113"/>
      <c r="H15" s="93"/>
      <c r="I15" s="93"/>
      <c r="J15" s="113"/>
      <c r="K15" s="100">
        <f>SUM(B15,E15,H15)</f>
        <v>0</v>
      </c>
      <c r="L15" s="100">
        <f>SUM(C15,F15,I15)</f>
        <v>0</v>
      </c>
      <c r="M15" s="99">
        <f>IF(K11=0,0,L15/K11)</f>
        <v>0</v>
      </c>
    </row>
    <row r="16" spans="1:13" ht="31.5">
      <c r="A16" s="109" t="s">
        <v>121</v>
      </c>
      <c r="B16" s="93"/>
      <c r="C16" s="93"/>
      <c r="D16" s="112"/>
      <c r="E16" s="93"/>
      <c r="F16" s="93"/>
      <c r="G16" s="112"/>
      <c r="H16" s="93"/>
      <c r="I16" s="93"/>
      <c r="J16" s="112"/>
      <c r="K16" s="94">
        <f>SUM(B16,E16,H16)</f>
        <v>0</v>
      </c>
      <c r="L16" s="94">
        <f>SUM(C16,F16,I16)</f>
        <v>0</v>
      </c>
      <c r="M16" s="99">
        <f>IF(K11=0,0,L16/K11)</f>
        <v>0</v>
      </c>
    </row>
    <row r="17" spans="1:13" s="95" customFormat="1" ht="15.75">
      <c r="A17" s="101"/>
      <c r="B17" s="102"/>
      <c r="C17" s="102"/>
      <c r="D17" s="103"/>
      <c r="E17" s="102"/>
      <c r="F17" s="102"/>
      <c r="G17" s="103"/>
      <c r="H17" s="102"/>
      <c r="I17" s="102"/>
      <c r="J17" s="103"/>
      <c r="K17" s="102"/>
      <c r="L17" s="102"/>
      <c r="M17" s="104"/>
    </row>
    <row r="18" spans="1:13" s="95" customFormat="1" ht="15.75">
      <c r="A18" s="114"/>
      <c r="B18" s="105" t="s">
        <v>122</v>
      </c>
      <c r="C18" s="102"/>
      <c r="D18" s="103"/>
      <c r="E18" s="102"/>
      <c r="F18" s="102"/>
      <c r="G18" s="103"/>
      <c r="H18" s="102"/>
      <c r="I18" s="102"/>
      <c r="J18" s="103"/>
      <c r="K18" s="102"/>
      <c r="L18" s="102"/>
      <c r="M18" s="104"/>
    </row>
    <row r="19" spans="1:2" ht="15.75">
      <c r="A19" s="115"/>
      <c r="B19" s="106" t="s">
        <v>123</v>
      </c>
    </row>
    <row r="20" spans="1:3" ht="15.75">
      <c r="A20" s="116"/>
      <c r="B20" s="106" t="s">
        <v>124</v>
      </c>
      <c r="C20" s="107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 password="CA6C" sheet="1"/>
  <protectedRanges>
    <protectedRange sqref="B7:C8 E7:F8 H7:I8 B10:C10 E10:F10 H10:I10 B13:C16 E13:F16 H13:I16 B4:J4 A1" name="Диапазон3"/>
  </protectedRanges>
  <mergeCells count="14">
    <mergeCell ref="B4:D4"/>
    <mergeCell ref="E4:G4"/>
    <mergeCell ref="H4:J4"/>
    <mergeCell ref="K4:M4"/>
    <mergeCell ref="B12:D12"/>
    <mergeCell ref="E12:G12"/>
    <mergeCell ref="H12:J12"/>
    <mergeCell ref="K12:M12"/>
    <mergeCell ref="A1:D1"/>
    <mergeCell ref="A2:M2"/>
    <mergeCell ref="B3:D3"/>
    <mergeCell ref="E3:G3"/>
    <mergeCell ref="H3:J3"/>
    <mergeCell ref="K3:M3"/>
  </mergeCells>
  <printOptions/>
  <pageMargins left="0.34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zoomScalePageLayoutView="0" workbookViewId="0" topLeftCell="A1">
      <selection activeCell="E31" sqref="E31"/>
    </sheetView>
  </sheetViews>
  <sheetFormatPr defaultColWidth="9.140625" defaultRowHeight="15" outlineLevelCol="1"/>
  <cols>
    <col min="1" max="1" width="3.8515625" style="47" customWidth="1"/>
    <col min="2" max="2" width="5.00390625" style="48" customWidth="1"/>
    <col min="3" max="3" width="46.57421875" style="48" customWidth="1"/>
    <col min="4" max="4" width="6.28125" style="47" customWidth="1"/>
    <col min="5" max="5" width="17.8515625" style="47" customWidth="1"/>
    <col min="6" max="6" width="8.57421875" style="47" hidden="1" customWidth="1" outlineLevel="1"/>
    <col min="7" max="7" width="9.140625" style="47" hidden="1" customWidth="1" outlineLevel="1"/>
    <col min="8" max="8" width="10.28125" style="47" hidden="1" customWidth="1" outlineLevel="1"/>
    <col min="9" max="9" width="11.57421875" style="47" hidden="1" customWidth="1" outlineLevel="1"/>
    <col min="10" max="10" width="6.28125" style="47" hidden="1" customWidth="1" outlineLevel="1"/>
    <col min="11" max="11" width="19.57421875" style="47" customWidth="1" collapsed="1"/>
    <col min="12" max="12" width="7.140625" style="47" hidden="1" customWidth="1" outlineLevel="1"/>
    <col min="13" max="13" width="6.7109375" style="47" hidden="1" customWidth="1" outlineLevel="1"/>
    <col min="14" max="14" width="6.8515625" style="47" hidden="1" customWidth="1" outlineLevel="1"/>
    <col min="15" max="15" width="11.57421875" style="47" hidden="1" customWidth="1" outlineLevel="1"/>
    <col min="16" max="16" width="6.28125" style="47" hidden="1" customWidth="1" outlineLevel="1"/>
    <col min="17" max="17" width="13.8515625" style="47" customWidth="1" collapsed="1"/>
    <col min="18" max="18" width="7.140625" style="47" hidden="1" customWidth="1" outlineLevel="1"/>
    <col min="19" max="19" width="6.7109375" style="47" hidden="1" customWidth="1" outlineLevel="1"/>
    <col min="20" max="20" width="6.8515625" style="47" hidden="1" customWidth="1" outlineLevel="1"/>
    <col min="21" max="21" width="11.57421875" style="47" hidden="1" customWidth="1" outlineLevel="1"/>
    <col min="22" max="22" width="6.28125" style="47" hidden="1" customWidth="1" outlineLevel="1"/>
    <col min="23" max="23" width="16.00390625" style="47" customWidth="1" collapsed="1"/>
    <col min="24" max="16384" width="9.140625" style="47" customWidth="1"/>
  </cols>
  <sheetData>
    <row r="1" spans="1:3" s="46" customFormat="1" ht="14.25">
      <c r="A1" s="43"/>
      <c r="B1" s="44" t="s">
        <v>91</v>
      </c>
      <c r="C1" s="45"/>
    </row>
    <row r="2" ht="26.25" hidden="1">
      <c r="C2" s="49" t="s">
        <v>92</v>
      </c>
    </row>
    <row r="3" spans="1:22" s="48" customFormat="1" ht="18">
      <c r="A3" s="50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3" ht="60" customHeight="1">
      <c r="A4" s="393"/>
      <c r="B4" s="394"/>
      <c r="C4" s="395"/>
      <c r="D4" s="399" t="s">
        <v>41</v>
      </c>
      <c r="E4" s="386" t="s">
        <v>42</v>
      </c>
      <c r="F4" s="387"/>
      <c r="G4" s="387"/>
      <c r="H4" s="387"/>
      <c r="I4" s="387"/>
      <c r="J4" s="388"/>
      <c r="K4" s="386" t="s">
        <v>43</v>
      </c>
      <c r="L4" s="387"/>
      <c r="M4" s="387"/>
      <c r="N4" s="387"/>
      <c r="O4" s="387"/>
      <c r="P4" s="388"/>
      <c r="Q4" s="386" t="s">
        <v>93</v>
      </c>
      <c r="R4" s="387"/>
      <c r="S4" s="387"/>
      <c r="T4" s="387"/>
      <c r="U4" s="387"/>
      <c r="V4" s="388"/>
      <c r="W4" s="389" t="s">
        <v>39</v>
      </c>
    </row>
    <row r="5" spans="1:23" ht="72">
      <c r="A5" s="396"/>
      <c r="B5" s="397"/>
      <c r="C5" s="398"/>
      <c r="D5" s="400"/>
      <c r="E5" s="53" t="s">
        <v>44</v>
      </c>
      <c r="F5" s="53" t="s">
        <v>52</v>
      </c>
      <c r="G5" s="53" t="s">
        <v>53</v>
      </c>
      <c r="H5" s="53" t="s">
        <v>54</v>
      </c>
      <c r="I5" s="53" t="s">
        <v>55</v>
      </c>
      <c r="J5" s="53" t="s">
        <v>56</v>
      </c>
      <c r="K5" s="53" t="s">
        <v>44</v>
      </c>
      <c r="L5" s="53" t="s">
        <v>52</v>
      </c>
      <c r="M5" s="53" t="s">
        <v>53</v>
      </c>
      <c r="N5" s="53" t="s">
        <v>54</v>
      </c>
      <c r="O5" s="53" t="s">
        <v>55</v>
      </c>
      <c r="P5" s="53" t="s">
        <v>56</v>
      </c>
      <c r="Q5" s="53" t="s">
        <v>44</v>
      </c>
      <c r="R5" s="53" t="s">
        <v>52</v>
      </c>
      <c r="S5" s="53" t="s">
        <v>53</v>
      </c>
      <c r="T5" s="53" t="s">
        <v>54</v>
      </c>
      <c r="U5" s="53" t="s">
        <v>55</v>
      </c>
      <c r="V5" s="53" t="s">
        <v>56</v>
      </c>
      <c r="W5" s="390"/>
    </row>
    <row r="6" spans="1:23" ht="14.25">
      <c r="A6" s="401" t="s">
        <v>134</v>
      </c>
      <c r="B6" s="402"/>
      <c r="C6" s="403"/>
      <c r="D6" s="54" t="s">
        <v>18</v>
      </c>
      <c r="E6" s="55">
        <v>4600</v>
      </c>
      <c r="F6" s="55"/>
      <c r="G6" s="55"/>
      <c r="H6" s="55"/>
      <c r="I6" s="55"/>
      <c r="J6" s="55"/>
      <c r="K6" s="55">
        <f>E6</f>
        <v>4600</v>
      </c>
      <c r="L6" s="55"/>
      <c r="M6" s="55"/>
      <c r="N6" s="55"/>
      <c r="O6" s="55"/>
      <c r="P6" s="55"/>
      <c r="Q6" s="55">
        <f>E6</f>
        <v>4600</v>
      </c>
      <c r="R6" s="55"/>
      <c r="S6" s="55"/>
      <c r="T6" s="55"/>
      <c r="U6" s="55"/>
      <c r="V6" s="55"/>
      <c r="W6" s="56">
        <f>E6+K6+Q6</f>
        <v>13800</v>
      </c>
    </row>
    <row r="7" spans="1:23" ht="14.25">
      <c r="A7" s="57"/>
      <c r="B7" s="404" t="s">
        <v>66</v>
      </c>
      <c r="C7" s="405"/>
      <c r="D7" s="58" t="s">
        <v>19</v>
      </c>
      <c r="E7" s="59">
        <v>9.5</v>
      </c>
      <c r="F7" s="59"/>
      <c r="G7" s="59"/>
      <c r="H7" s="59"/>
      <c r="I7" s="59"/>
      <c r="J7" s="59"/>
      <c r="K7" s="59">
        <f>SUM(L7:P7)</f>
        <v>0</v>
      </c>
      <c r="L7" s="59"/>
      <c r="M7" s="59"/>
      <c r="N7" s="59"/>
      <c r="O7" s="59"/>
      <c r="P7" s="59"/>
      <c r="Q7" s="59">
        <f>SUM(R7:V7)</f>
        <v>0</v>
      </c>
      <c r="R7" s="59"/>
      <c r="S7" s="59"/>
      <c r="T7" s="59"/>
      <c r="U7" s="59"/>
      <c r="V7" s="59"/>
      <c r="W7" s="56">
        <f aca="true" t="shared" si="0" ref="W7:W22">E7+K7+Q7</f>
        <v>9.5</v>
      </c>
    </row>
    <row r="8" spans="1:23" ht="14.25">
      <c r="A8" s="60"/>
      <c r="B8" s="404" t="s">
        <v>67</v>
      </c>
      <c r="C8" s="405"/>
      <c r="D8" s="58" t="s">
        <v>19</v>
      </c>
      <c r="E8" s="61">
        <f>E6*E7*172</f>
        <v>7516400</v>
      </c>
      <c r="F8" s="62"/>
      <c r="G8" s="62"/>
      <c r="H8" s="62"/>
      <c r="I8" s="62"/>
      <c r="J8" s="62"/>
      <c r="K8" s="61">
        <f>K6*K7*172</f>
        <v>0</v>
      </c>
      <c r="L8" s="62"/>
      <c r="M8" s="62"/>
      <c r="N8" s="62"/>
      <c r="O8" s="62"/>
      <c r="P8" s="62"/>
      <c r="Q8" s="61">
        <f>Q6*Q7*172</f>
        <v>0</v>
      </c>
      <c r="R8" s="62"/>
      <c r="S8" s="62"/>
      <c r="T8" s="62"/>
      <c r="U8" s="62"/>
      <c r="V8" s="62"/>
      <c r="W8" s="63">
        <f t="shared" si="0"/>
        <v>7516400</v>
      </c>
    </row>
    <row r="9" spans="1:23" ht="14.25">
      <c r="A9" s="406" t="s">
        <v>57</v>
      </c>
      <c r="B9" s="406"/>
      <c r="C9" s="407"/>
      <c r="D9" s="54" t="s">
        <v>18</v>
      </c>
      <c r="E9" s="64">
        <f>E10+E12+E14+E16+E18+E20</f>
        <v>0</v>
      </c>
      <c r="F9" s="62"/>
      <c r="G9" s="62"/>
      <c r="H9" s="62"/>
      <c r="I9" s="62"/>
      <c r="J9" s="62"/>
      <c r="K9" s="64">
        <v>900</v>
      </c>
      <c r="L9" s="62"/>
      <c r="M9" s="62"/>
      <c r="N9" s="62"/>
      <c r="O9" s="62"/>
      <c r="P9" s="62"/>
      <c r="Q9" s="64">
        <f>Q10+Q12+Q14+Q16+Q18+Q20</f>
        <v>0</v>
      </c>
      <c r="R9" s="62"/>
      <c r="S9" s="62"/>
      <c r="T9" s="62"/>
      <c r="U9" s="62"/>
      <c r="V9" s="62"/>
      <c r="W9" s="56">
        <f t="shared" si="0"/>
        <v>900</v>
      </c>
    </row>
    <row r="10" spans="1:23" ht="14.25" hidden="1">
      <c r="A10" s="60"/>
      <c r="B10" s="391" t="s">
        <v>58</v>
      </c>
      <c r="C10" s="392"/>
      <c r="D10" s="54" t="s">
        <v>18</v>
      </c>
      <c r="E10" s="59">
        <f>SUM(F10:J10)</f>
        <v>0</v>
      </c>
      <c r="F10" s="64"/>
      <c r="G10" s="64"/>
      <c r="H10" s="64"/>
      <c r="I10" s="64"/>
      <c r="J10" s="64"/>
      <c r="K10" s="59">
        <f>SUM(L10:P10)</f>
        <v>0</v>
      </c>
      <c r="L10" s="64"/>
      <c r="M10" s="64"/>
      <c r="N10" s="64"/>
      <c r="O10" s="64"/>
      <c r="P10" s="64"/>
      <c r="Q10" s="59">
        <f>SUM(R10:V10)</f>
        <v>0</v>
      </c>
      <c r="R10" s="64"/>
      <c r="S10" s="64"/>
      <c r="T10" s="64"/>
      <c r="U10" s="64"/>
      <c r="V10" s="64"/>
      <c r="W10" s="56">
        <f t="shared" si="0"/>
        <v>0</v>
      </c>
    </row>
    <row r="11" spans="1:23" ht="24" hidden="1">
      <c r="A11" s="60"/>
      <c r="B11" s="65"/>
      <c r="C11" s="66" t="s">
        <v>66</v>
      </c>
      <c r="D11" s="58" t="s">
        <v>19</v>
      </c>
      <c r="E11" s="59">
        <f aca="true" t="shared" si="1" ref="E11:E20">SUM(F11:J11)</f>
        <v>0</v>
      </c>
      <c r="F11" s="64"/>
      <c r="G11" s="64"/>
      <c r="H11" s="64"/>
      <c r="I11" s="64"/>
      <c r="J11" s="64"/>
      <c r="K11" s="59">
        <f aca="true" t="shared" si="2" ref="K11:K20">SUM(L11:P11)</f>
        <v>0</v>
      </c>
      <c r="L11" s="64"/>
      <c r="M11" s="64"/>
      <c r="N11" s="64"/>
      <c r="O11" s="64"/>
      <c r="P11" s="64"/>
      <c r="Q11" s="59">
        <f aca="true" t="shared" si="3" ref="Q11:Q20">SUM(R11:V11)</f>
        <v>0</v>
      </c>
      <c r="R11" s="64"/>
      <c r="S11" s="64"/>
      <c r="T11" s="64"/>
      <c r="U11" s="64"/>
      <c r="V11" s="64"/>
      <c r="W11" s="56">
        <f t="shared" si="0"/>
        <v>0</v>
      </c>
    </row>
    <row r="12" spans="1:23" ht="14.25" hidden="1">
      <c r="A12" s="60"/>
      <c r="B12" s="391" t="s">
        <v>59</v>
      </c>
      <c r="C12" s="392"/>
      <c r="D12" s="54" t="s">
        <v>18</v>
      </c>
      <c r="E12" s="59">
        <f t="shared" si="1"/>
        <v>0</v>
      </c>
      <c r="F12" s="64"/>
      <c r="G12" s="64"/>
      <c r="H12" s="64"/>
      <c r="I12" s="64"/>
      <c r="J12" s="64"/>
      <c r="K12" s="59">
        <f t="shared" si="2"/>
        <v>0</v>
      </c>
      <c r="L12" s="64"/>
      <c r="M12" s="64"/>
      <c r="N12" s="64"/>
      <c r="O12" s="64"/>
      <c r="P12" s="64"/>
      <c r="Q12" s="59">
        <f t="shared" si="3"/>
        <v>0</v>
      </c>
      <c r="R12" s="64"/>
      <c r="S12" s="64"/>
      <c r="T12" s="64"/>
      <c r="U12" s="64"/>
      <c r="V12" s="64"/>
      <c r="W12" s="56">
        <f t="shared" si="0"/>
        <v>0</v>
      </c>
    </row>
    <row r="13" spans="1:23" ht="24" hidden="1">
      <c r="A13" s="60"/>
      <c r="B13" s="65"/>
      <c r="C13" s="66" t="s">
        <v>66</v>
      </c>
      <c r="D13" s="58" t="s">
        <v>19</v>
      </c>
      <c r="E13" s="59">
        <f>SUM(F13:J13)</f>
        <v>0</v>
      </c>
      <c r="F13" s="64"/>
      <c r="G13" s="64"/>
      <c r="H13" s="64"/>
      <c r="I13" s="64"/>
      <c r="J13" s="64"/>
      <c r="K13" s="59">
        <f>SUM(L13:P13)</f>
        <v>0</v>
      </c>
      <c r="L13" s="64"/>
      <c r="M13" s="64"/>
      <c r="N13" s="64"/>
      <c r="O13" s="64"/>
      <c r="P13" s="64"/>
      <c r="Q13" s="59">
        <f>SUM(R13:V13)</f>
        <v>0</v>
      </c>
      <c r="R13" s="64"/>
      <c r="S13" s="64"/>
      <c r="T13" s="64"/>
      <c r="U13" s="64"/>
      <c r="V13" s="64"/>
      <c r="W13" s="56">
        <f t="shared" si="0"/>
        <v>0</v>
      </c>
    </row>
    <row r="14" spans="1:23" ht="14.25" hidden="1">
      <c r="A14" s="60"/>
      <c r="B14" s="391" t="s">
        <v>60</v>
      </c>
      <c r="C14" s="392"/>
      <c r="D14" s="54" t="s">
        <v>18</v>
      </c>
      <c r="E14" s="59">
        <f t="shared" si="1"/>
        <v>0</v>
      </c>
      <c r="F14" s="64"/>
      <c r="G14" s="64"/>
      <c r="H14" s="64"/>
      <c r="I14" s="64"/>
      <c r="J14" s="64"/>
      <c r="K14" s="59">
        <f t="shared" si="2"/>
        <v>0</v>
      </c>
      <c r="L14" s="64"/>
      <c r="M14" s="64"/>
      <c r="N14" s="64"/>
      <c r="O14" s="64"/>
      <c r="P14" s="64"/>
      <c r="Q14" s="59">
        <f t="shared" si="3"/>
        <v>0</v>
      </c>
      <c r="R14" s="64"/>
      <c r="S14" s="64"/>
      <c r="T14" s="64"/>
      <c r="U14" s="64"/>
      <c r="V14" s="64"/>
      <c r="W14" s="56">
        <f t="shared" si="0"/>
        <v>0</v>
      </c>
    </row>
    <row r="15" spans="1:23" ht="24" hidden="1">
      <c r="A15" s="60"/>
      <c r="B15" s="65"/>
      <c r="C15" s="66" t="s">
        <v>66</v>
      </c>
      <c r="D15" s="58" t="s">
        <v>19</v>
      </c>
      <c r="E15" s="59">
        <f t="shared" si="1"/>
        <v>0</v>
      </c>
      <c r="F15" s="64"/>
      <c r="G15" s="64"/>
      <c r="H15" s="64"/>
      <c r="I15" s="64"/>
      <c r="J15" s="64"/>
      <c r="K15" s="59">
        <f t="shared" si="2"/>
        <v>0</v>
      </c>
      <c r="L15" s="64"/>
      <c r="M15" s="64"/>
      <c r="N15" s="64"/>
      <c r="O15" s="64"/>
      <c r="P15" s="64"/>
      <c r="Q15" s="59">
        <f t="shared" si="3"/>
        <v>0</v>
      </c>
      <c r="R15" s="64"/>
      <c r="S15" s="64"/>
      <c r="T15" s="64"/>
      <c r="U15" s="64"/>
      <c r="V15" s="64"/>
      <c r="W15" s="56">
        <f t="shared" si="0"/>
        <v>0</v>
      </c>
    </row>
    <row r="16" spans="1:23" ht="14.25" hidden="1">
      <c r="A16" s="60"/>
      <c r="B16" s="391" t="s">
        <v>61</v>
      </c>
      <c r="C16" s="392"/>
      <c r="D16" s="54" t="s">
        <v>18</v>
      </c>
      <c r="E16" s="59">
        <f t="shared" si="1"/>
        <v>0</v>
      </c>
      <c r="F16" s="64"/>
      <c r="G16" s="64"/>
      <c r="H16" s="64"/>
      <c r="I16" s="64"/>
      <c r="J16" s="64"/>
      <c r="K16" s="59">
        <f t="shared" si="2"/>
        <v>0</v>
      </c>
      <c r="L16" s="64"/>
      <c r="M16" s="64"/>
      <c r="N16" s="64"/>
      <c r="O16" s="64"/>
      <c r="P16" s="64"/>
      <c r="Q16" s="59">
        <f t="shared" si="3"/>
        <v>0</v>
      </c>
      <c r="R16" s="64"/>
      <c r="S16" s="64"/>
      <c r="T16" s="64"/>
      <c r="U16" s="64"/>
      <c r="V16" s="64"/>
      <c r="W16" s="56">
        <f t="shared" si="0"/>
        <v>0</v>
      </c>
    </row>
    <row r="17" spans="1:23" ht="24" hidden="1">
      <c r="A17" s="60"/>
      <c r="B17" s="65"/>
      <c r="C17" s="66" t="s">
        <v>66</v>
      </c>
      <c r="D17" s="58" t="s">
        <v>19</v>
      </c>
      <c r="E17" s="59">
        <f>SUM(F17:J17)</f>
        <v>0</v>
      </c>
      <c r="F17" s="64"/>
      <c r="G17" s="64"/>
      <c r="H17" s="64"/>
      <c r="I17" s="64"/>
      <c r="J17" s="64"/>
      <c r="K17" s="59">
        <f>SUM(L17:P17)</f>
        <v>0</v>
      </c>
      <c r="L17" s="64"/>
      <c r="M17" s="64"/>
      <c r="N17" s="64"/>
      <c r="O17" s="64"/>
      <c r="P17" s="64"/>
      <c r="Q17" s="59">
        <f>SUM(R17:V17)</f>
        <v>0</v>
      </c>
      <c r="R17" s="64"/>
      <c r="S17" s="64"/>
      <c r="T17" s="64"/>
      <c r="U17" s="64"/>
      <c r="V17" s="64"/>
      <c r="W17" s="56">
        <f t="shared" si="0"/>
        <v>0</v>
      </c>
    </row>
    <row r="18" spans="1:23" ht="14.25" hidden="1">
      <c r="A18" s="60"/>
      <c r="B18" s="391" t="s">
        <v>62</v>
      </c>
      <c r="C18" s="392"/>
      <c r="D18" s="54" t="s">
        <v>18</v>
      </c>
      <c r="E18" s="59">
        <f t="shared" si="1"/>
        <v>0</v>
      </c>
      <c r="F18" s="64"/>
      <c r="G18" s="64"/>
      <c r="H18" s="64"/>
      <c r="I18" s="64"/>
      <c r="J18" s="64"/>
      <c r="K18" s="59">
        <f t="shared" si="2"/>
        <v>0</v>
      </c>
      <c r="L18" s="64"/>
      <c r="M18" s="64"/>
      <c r="N18" s="64"/>
      <c r="O18" s="64"/>
      <c r="P18" s="64"/>
      <c r="Q18" s="59">
        <f t="shared" si="3"/>
        <v>0</v>
      </c>
      <c r="R18" s="64"/>
      <c r="S18" s="64"/>
      <c r="T18" s="64"/>
      <c r="U18" s="64"/>
      <c r="V18" s="64"/>
      <c r="W18" s="56">
        <f t="shared" si="0"/>
        <v>0</v>
      </c>
    </row>
    <row r="19" spans="1:23" ht="24" hidden="1">
      <c r="A19" s="60"/>
      <c r="B19" s="65"/>
      <c r="C19" s="66" t="s">
        <v>66</v>
      </c>
      <c r="D19" s="58" t="s">
        <v>19</v>
      </c>
      <c r="E19" s="59">
        <f t="shared" si="1"/>
        <v>0</v>
      </c>
      <c r="F19" s="64"/>
      <c r="G19" s="64"/>
      <c r="H19" s="64"/>
      <c r="I19" s="64"/>
      <c r="J19" s="64"/>
      <c r="K19" s="59">
        <f t="shared" si="2"/>
        <v>0</v>
      </c>
      <c r="L19" s="64"/>
      <c r="M19" s="64"/>
      <c r="N19" s="64"/>
      <c r="O19" s="64"/>
      <c r="P19" s="64"/>
      <c r="Q19" s="59">
        <f t="shared" si="3"/>
        <v>0</v>
      </c>
      <c r="R19" s="64"/>
      <c r="S19" s="64"/>
      <c r="T19" s="64"/>
      <c r="U19" s="64"/>
      <c r="V19" s="64"/>
      <c r="W19" s="56">
        <f t="shared" si="0"/>
        <v>0</v>
      </c>
    </row>
    <row r="20" spans="1:23" ht="14.25" hidden="1">
      <c r="A20" s="60"/>
      <c r="B20" s="391" t="s">
        <v>95</v>
      </c>
      <c r="C20" s="392"/>
      <c r="D20" s="54" t="s">
        <v>18</v>
      </c>
      <c r="E20" s="59">
        <f t="shared" si="1"/>
        <v>0</v>
      </c>
      <c r="F20" s="64"/>
      <c r="G20" s="64"/>
      <c r="H20" s="64"/>
      <c r="I20" s="64"/>
      <c r="J20" s="64"/>
      <c r="K20" s="59">
        <f t="shared" si="2"/>
        <v>0</v>
      </c>
      <c r="L20" s="64"/>
      <c r="M20" s="64"/>
      <c r="N20" s="64"/>
      <c r="O20" s="64"/>
      <c r="P20" s="64"/>
      <c r="Q20" s="59">
        <f t="shared" si="3"/>
        <v>0</v>
      </c>
      <c r="R20" s="64"/>
      <c r="S20" s="64"/>
      <c r="T20" s="64"/>
      <c r="U20" s="64"/>
      <c r="V20" s="64"/>
      <c r="W20" s="56">
        <f t="shared" si="0"/>
        <v>0</v>
      </c>
    </row>
    <row r="21" spans="1:23" ht="24" hidden="1">
      <c r="A21" s="60"/>
      <c r="B21" s="65"/>
      <c r="C21" s="66" t="s">
        <v>66</v>
      </c>
      <c r="D21" s="58" t="s">
        <v>19</v>
      </c>
      <c r="E21" s="59">
        <f>SUM(F21:J21)</f>
        <v>0</v>
      </c>
      <c r="F21" s="64"/>
      <c r="G21" s="64"/>
      <c r="H21" s="64"/>
      <c r="I21" s="64"/>
      <c r="J21" s="64"/>
      <c r="K21" s="59">
        <f>SUM(L21:P21)</f>
        <v>0</v>
      </c>
      <c r="L21" s="64"/>
      <c r="M21" s="64"/>
      <c r="N21" s="64"/>
      <c r="O21" s="64"/>
      <c r="P21" s="64"/>
      <c r="Q21" s="59">
        <f>SUM(R21:V21)</f>
        <v>0</v>
      </c>
      <c r="R21" s="64"/>
      <c r="S21" s="64"/>
      <c r="T21" s="64"/>
      <c r="U21" s="64"/>
      <c r="V21" s="64"/>
      <c r="W21" s="56">
        <f t="shared" si="0"/>
        <v>0</v>
      </c>
    </row>
    <row r="22" spans="1:23" ht="14.25">
      <c r="A22" s="67"/>
      <c r="B22" s="409" t="s">
        <v>94</v>
      </c>
      <c r="C22" s="410"/>
      <c r="D22" s="58" t="s">
        <v>19</v>
      </c>
      <c r="E22" s="68">
        <f>(E10*E11+E12*E13+E14*E15+E16*E17+E18*E19+E20*E21)*172</f>
        <v>0</v>
      </c>
      <c r="F22" s="69"/>
      <c r="G22" s="69"/>
      <c r="H22" s="69"/>
      <c r="I22" s="69"/>
      <c r="J22" s="69"/>
      <c r="K22" s="68">
        <v>5000000</v>
      </c>
      <c r="L22" s="69"/>
      <c r="M22" s="69"/>
      <c r="N22" s="69"/>
      <c r="O22" s="69"/>
      <c r="P22" s="69"/>
      <c r="Q22" s="68">
        <f>(Q10*Q11+Q12*Q13+Q14*Q15+Q16*Q17+Q18*Q19+Q20*Q21)*172</f>
        <v>0</v>
      </c>
      <c r="R22" s="69"/>
      <c r="S22" s="69"/>
      <c r="T22" s="69"/>
      <c r="U22" s="69"/>
      <c r="V22" s="69"/>
      <c r="W22" s="63">
        <f t="shared" si="0"/>
        <v>5000000</v>
      </c>
    </row>
    <row r="23" spans="1:23" ht="36">
      <c r="A23" s="67"/>
      <c r="B23" s="70"/>
      <c r="C23" s="66" t="s">
        <v>65</v>
      </c>
      <c r="D23" s="54" t="s">
        <v>19</v>
      </c>
      <c r="E23" s="71">
        <f>IF(E9=0,0,IF(E22=0,0,E22/E9))/172</f>
        <v>0</v>
      </c>
      <c r="F23" s="72"/>
      <c r="G23" s="72"/>
      <c r="H23" s="72"/>
      <c r="I23" s="72"/>
      <c r="J23" s="72"/>
      <c r="K23" s="71">
        <f>IF(K9=0,0,IF(K22=0,0,K22/K9))/172</f>
        <v>32.299741602067186</v>
      </c>
      <c r="L23" s="72"/>
      <c r="M23" s="72"/>
      <c r="N23" s="72"/>
      <c r="O23" s="72"/>
      <c r="P23" s="72"/>
      <c r="Q23" s="71">
        <f>IF(Q9=0,0,IF(Q22=0,0,Q22/Q9))/172</f>
        <v>0</v>
      </c>
      <c r="R23" s="72"/>
      <c r="S23" s="72"/>
      <c r="T23" s="72"/>
      <c r="U23" s="72"/>
      <c r="V23" s="72"/>
      <c r="W23" s="71">
        <f>IF(W9=0,0,IF(W22=0,0,W22/W9*1000))/172</f>
        <v>32299.741602067184</v>
      </c>
    </row>
    <row r="24" spans="1:23" ht="15">
      <c r="A24" s="406" t="s">
        <v>46</v>
      </c>
      <c r="B24" s="406"/>
      <c r="C24" s="407"/>
      <c r="D24" s="58" t="s">
        <v>19</v>
      </c>
      <c r="E24" s="73">
        <f>E22+E8</f>
        <v>7516400</v>
      </c>
      <c r="F24" s="74"/>
      <c r="G24" s="74"/>
      <c r="H24" s="74"/>
      <c r="I24" s="74"/>
      <c r="J24" s="74"/>
      <c r="K24" s="73">
        <f>K22+K8</f>
        <v>5000000</v>
      </c>
      <c r="L24" s="74"/>
      <c r="M24" s="74"/>
      <c r="N24" s="74"/>
      <c r="O24" s="74"/>
      <c r="P24" s="74"/>
      <c r="Q24" s="73">
        <f>Q22+Q8</f>
        <v>0</v>
      </c>
      <c r="R24" s="74"/>
      <c r="S24" s="74"/>
      <c r="T24" s="74"/>
      <c r="U24" s="74"/>
      <c r="V24" s="74"/>
      <c r="W24" s="75">
        <f>E24+K24+Q24</f>
        <v>12516400</v>
      </c>
    </row>
    <row r="25" spans="1:23" ht="15">
      <c r="A25" s="67"/>
      <c r="B25" s="408" t="s">
        <v>64</v>
      </c>
      <c r="C25" s="408"/>
      <c r="D25" s="54" t="s">
        <v>19</v>
      </c>
      <c r="E25" s="76">
        <f>IF(E6=0,0,IF(E24=0,0,(E24/E6)))</f>
        <v>1634</v>
      </c>
      <c r="F25" s="77"/>
      <c r="G25" s="77"/>
      <c r="H25" s="77"/>
      <c r="I25" s="77"/>
      <c r="J25" s="77"/>
      <c r="K25" s="76">
        <f>IF(K6=0,0,IF(K24=0,0,(K24/K6)))</f>
        <v>1086.9565217391305</v>
      </c>
      <c r="L25" s="77"/>
      <c r="M25" s="77"/>
      <c r="N25" s="77"/>
      <c r="O25" s="77"/>
      <c r="P25" s="77"/>
      <c r="Q25" s="76">
        <f>IF(Q6=0,0,IF(Q24=0,0,(Q24/Q6)))</f>
        <v>0</v>
      </c>
      <c r="R25" s="77"/>
      <c r="S25" s="77"/>
      <c r="T25" s="77"/>
      <c r="U25" s="77"/>
      <c r="V25" s="77"/>
      <c r="W25" s="75">
        <f>E25+K25+Q25</f>
        <v>2720.9565217391305</v>
      </c>
    </row>
    <row r="26" spans="1:23" ht="15">
      <c r="A26" s="67"/>
      <c r="B26" s="408" t="s">
        <v>65</v>
      </c>
      <c r="C26" s="408"/>
      <c r="D26" s="54" t="s">
        <v>19</v>
      </c>
      <c r="E26" s="76">
        <f>E25/172</f>
        <v>9.5</v>
      </c>
      <c r="F26" s="67"/>
      <c r="G26" s="67"/>
      <c r="H26" s="67"/>
      <c r="I26" s="67"/>
      <c r="J26" s="67"/>
      <c r="K26" s="76">
        <f>K25/172</f>
        <v>6.319514661274014</v>
      </c>
      <c r="L26" s="67"/>
      <c r="M26" s="67"/>
      <c r="N26" s="67"/>
      <c r="O26" s="67"/>
      <c r="P26" s="67"/>
      <c r="Q26" s="76">
        <f>Q25/172</f>
        <v>0</v>
      </c>
      <c r="R26" s="67"/>
      <c r="S26" s="67"/>
      <c r="T26" s="67"/>
      <c r="U26" s="67"/>
      <c r="V26" s="67"/>
      <c r="W26" s="76">
        <f>W25/172</f>
        <v>15.819514661274015</v>
      </c>
    </row>
    <row r="27" spans="2:3" ht="15">
      <c r="B27" s="118" t="s">
        <v>97</v>
      </c>
      <c r="C27" s="84" t="s">
        <v>130</v>
      </c>
    </row>
    <row r="28" spans="2:3" ht="15">
      <c r="B28" s="85"/>
      <c r="C28" s="84" t="s">
        <v>99</v>
      </c>
    </row>
  </sheetData>
  <sheetProtection/>
  <mergeCells count="20">
    <mergeCell ref="A9:C9"/>
    <mergeCell ref="B10:C10"/>
    <mergeCell ref="B25:C25"/>
    <mergeCell ref="B26:C26"/>
    <mergeCell ref="B14:C14"/>
    <mergeCell ref="B16:C16"/>
    <mergeCell ref="B18:C18"/>
    <mergeCell ref="B20:C20"/>
    <mergeCell ref="B22:C22"/>
    <mergeCell ref="A24:C24"/>
    <mergeCell ref="Q4:V4"/>
    <mergeCell ref="W4:W5"/>
    <mergeCell ref="B12:C12"/>
    <mergeCell ref="A4:C5"/>
    <mergeCell ref="D4:D5"/>
    <mergeCell ref="E4:J4"/>
    <mergeCell ref="K4:P4"/>
    <mergeCell ref="A6:C6"/>
    <mergeCell ref="B7:C7"/>
    <mergeCell ref="B8:C8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E31" sqref="E31"/>
    </sheetView>
  </sheetViews>
  <sheetFormatPr defaultColWidth="9.140625" defaultRowHeight="15"/>
  <cols>
    <col min="2" max="3" width="19.421875" style="0" customWidth="1"/>
    <col min="4" max="4" width="21.28125" style="0" customWidth="1"/>
    <col min="5" max="5" width="13.57421875" style="0" customWidth="1"/>
    <col min="6" max="6" width="13.28125" style="0" customWidth="1"/>
    <col min="7" max="7" width="14.8515625" style="0" customWidth="1"/>
    <col min="11" max="11" width="18.421875" style="0" customWidth="1"/>
  </cols>
  <sheetData>
    <row r="1" ht="15">
      <c r="A1" t="s">
        <v>177</v>
      </c>
    </row>
    <row r="3" spans="1:24" ht="44.25" customHeight="1">
      <c r="A3" s="411" t="s">
        <v>168</v>
      </c>
      <c r="B3" s="411" t="s">
        <v>152</v>
      </c>
      <c r="C3" s="411" t="s">
        <v>173</v>
      </c>
      <c r="D3" s="414" t="s">
        <v>171</v>
      </c>
      <c r="E3" s="411" t="s">
        <v>175</v>
      </c>
      <c r="F3" s="411"/>
      <c r="G3" s="414" t="s">
        <v>174</v>
      </c>
      <c r="H3" s="159"/>
      <c r="I3" s="159"/>
      <c r="J3" s="159"/>
      <c r="K3" s="412" t="s">
        <v>164</v>
      </c>
      <c r="L3" s="158"/>
      <c r="M3" s="158"/>
      <c r="N3" s="158"/>
      <c r="O3" s="158"/>
      <c r="P3" s="158"/>
      <c r="Q3" s="158" t="s">
        <v>166</v>
      </c>
      <c r="R3" s="158"/>
      <c r="S3" s="158"/>
      <c r="T3" s="158"/>
      <c r="U3" s="158"/>
      <c r="V3" s="158"/>
      <c r="W3" s="158" t="s">
        <v>165</v>
      </c>
      <c r="X3" s="87"/>
    </row>
    <row r="4" spans="1:24" ht="84" customHeight="1">
      <c r="A4" s="411"/>
      <c r="B4" s="411"/>
      <c r="C4" s="411"/>
      <c r="D4" s="414"/>
      <c r="E4" s="160" t="s">
        <v>170</v>
      </c>
      <c r="F4" s="160" t="s">
        <v>169</v>
      </c>
      <c r="G4" s="414"/>
      <c r="H4" s="159"/>
      <c r="I4" s="159"/>
      <c r="J4" s="159"/>
      <c r="K4" s="413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87"/>
    </row>
    <row r="5" spans="1:24" ht="15">
      <c r="A5" s="161">
        <v>1</v>
      </c>
      <c r="B5" s="162" t="s">
        <v>167</v>
      </c>
      <c r="C5" s="162"/>
      <c r="D5" s="159">
        <v>100</v>
      </c>
      <c r="E5" s="159"/>
      <c r="F5" s="159"/>
      <c r="G5" s="159"/>
      <c r="H5" s="159"/>
      <c r="I5" s="159"/>
      <c r="J5" s="159"/>
      <c r="K5" s="159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87"/>
    </row>
    <row r="6" spans="1:24" ht="15">
      <c r="A6" s="161">
        <v>2</v>
      </c>
      <c r="B6" s="163" t="s">
        <v>153</v>
      </c>
      <c r="C6" s="163"/>
      <c r="D6" s="159"/>
      <c r="E6" s="159"/>
      <c r="F6" s="159"/>
      <c r="G6" s="159"/>
      <c r="H6" s="159"/>
      <c r="I6" s="159"/>
      <c r="J6" s="159"/>
      <c r="K6" s="159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87"/>
    </row>
    <row r="7" spans="1:24" ht="15">
      <c r="A7" s="161">
        <v>3</v>
      </c>
      <c r="B7" s="163" t="s">
        <v>154</v>
      </c>
      <c r="C7" s="163"/>
      <c r="D7" s="159"/>
      <c r="E7" s="159"/>
      <c r="F7" s="159"/>
      <c r="G7" s="159"/>
      <c r="H7" s="159"/>
      <c r="I7" s="159"/>
      <c r="J7" s="159"/>
      <c r="K7" s="159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87"/>
    </row>
    <row r="8" spans="1:24" ht="15">
      <c r="A8" s="161">
        <v>4</v>
      </c>
      <c r="B8" s="163" t="s">
        <v>155</v>
      </c>
      <c r="C8" s="163"/>
      <c r="D8" s="159"/>
      <c r="E8" s="159"/>
      <c r="F8" s="159"/>
      <c r="G8" s="159"/>
      <c r="H8" s="159"/>
      <c r="I8" s="159"/>
      <c r="J8" s="159"/>
      <c r="K8" s="159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87"/>
    </row>
    <row r="9" spans="1:24" ht="15">
      <c r="A9" s="161">
        <v>5</v>
      </c>
      <c r="B9" s="163" t="s">
        <v>156</v>
      </c>
      <c r="C9" s="163"/>
      <c r="D9" s="159"/>
      <c r="E9" s="159"/>
      <c r="F9" s="159"/>
      <c r="G9" s="159"/>
      <c r="H9" s="159"/>
      <c r="I9" s="159"/>
      <c r="J9" s="159"/>
      <c r="K9" s="159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87"/>
    </row>
    <row r="10" spans="1:24" ht="15">
      <c r="A10" s="161">
        <v>6</v>
      </c>
      <c r="B10" s="163" t="s">
        <v>157</v>
      </c>
      <c r="C10" s="163"/>
      <c r="D10" s="159"/>
      <c r="E10" s="159"/>
      <c r="F10" s="159"/>
      <c r="G10" s="159"/>
      <c r="H10" s="159"/>
      <c r="I10" s="159"/>
      <c r="J10" s="159"/>
      <c r="K10" s="159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87"/>
    </row>
    <row r="11" spans="1:24" ht="15">
      <c r="A11" s="161">
        <v>7</v>
      </c>
      <c r="B11" s="163" t="s">
        <v>158</v>
      </c>
      <c r="C11" s="163"/>
      <c r="D11" s="159"/>
      <c r="E11" s="159"/>
      <c r="F11" s="159"/>
      <c r="G11" s="159"/>
      <c r="H11" s="159"/>
      <c r="I11" s="159"/>
      <c r="J11" s="159"/>
      <c r="K11" s="159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87"/>
    </row>
    <row r="12" spans="1:24" ht="15">
      <c r="A12" s="161">
        <v>8</v>
      </c>
      <c r="B12" s="163" t="s">
        <v>159</v>
      </c>
      <c r="C12" s="163"/>
      <c r="D12" s="159"/>
      <c r="E12" s="159"/>
      <c r="F12" s="159"/>
      <c r="G12" s="159"/>
      <c r="H12" s="159"/>
      <c r="I12" s="159"/>
      <c r="J12" s="159"/>
      <c r="K12" s="159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87"/>
    </row>
    <row r="13" spans="1:24" ht="15">
      <c r="A13" s="161">
        <v>9</v>
      </c>
      <c r="B13" s="163" t="s">
        <v>160</v>
      </c>
      <c r="C13" s="163"/>
      <c r="D13" s="159"/>
      <c r="E13" s="159"/>
      <c r="F13" s="159"/>
      <c r="G13" s="159"/>
      <c r="H13" s="159"/>
      <c r="I13" s="159"/>
      <c r="J13" s="159"/>
      <c r="K13" s="159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87"/>
    </row>
    <row r="14" spans="1:24" ht="15">
      <c r="A14" s="161">
        <v>10</v>
      </c>
      <c r="B14" s="163" t="s">
        <v>161</v>
      </c>
      <c r="C14" s="163"/>
      <c r="D14" s="159"/>
      <c r="E14" s="159"/>
      <c r="F14" s="159"/>
      <c r="G14" s="159"/>
      <c r="H14" s="159"/>
      <c r="I14" s="159"/>
      <c r="J14" s="159"/>
      <c r="K14" s="159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87"/>
    </row>
    <row r="15" spans="1:24" ht="15">
      <c r="A15" s="161">
        <v>11</v>
      </c>
      <c r="B15" s="163" t="s">
        <v>162</v>
      </c>
      <c r="C15" s="163"/>
      <c r="D15" s="159"/>
      <c r="E15" s="159"/>
      <c r="F15" s="159"/>
      <c r="G15" s="159"/>
      <c r="H15" s="159"/>
      <c r="I15" s="159"/>
      <c r="J15" s="159"/>
      <c r="K15" s="159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87"/>
    </row>
    <row r="16" spans="1:24" ht="21" customHeight="1">
      <c r="A16" s="157" t="s">
        <v>163</v>
      </c>
      <c r="B16" s="157" t="s">
        <v>163</v>
      </c>
      <c r="C16" s="157"/>
      <c r="D16" s="157"/>
      <c r="E16" s="157"/>
      <c r="F16" s="157"/>
      <c r="G16" s="157"/>
      <c r="H16" s="157"/>
      <c r="I16" s="157"/>
      <c r="J16" s="157"/>
      <c r="K16" s="15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1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8" spans="1:4" ht="15">
      <c r="A28" t="s">
        <v>172</v>
      </c>
      <c r="C28">
        <f>SUM(C5:C27)</f>
        <v>0</v>
      </c>
      <c r="D28">
        <f>SUM(D5:D27)</f>
        <v>100</v>
      </c>
    </row>
  </sheetData>
  <sheetProtection/>
  <mergeCells count="7">
    <mergeCell ref="A3:A4"/>
    <mergeCell ref="K3:K4"/>
    <mergeCell ref="E3:F3"/>
    <mergeCell ref="G3:G4"/>
    <mergeCell ref="D3:D4"/>
    <mergeCell ref="C3:C4"/>
    <mergeCell ref="B3:B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1"/>
  <sheetViews>
    <sheetView view="pageBreakPreview" zoomScale="115" zoomScaleSheetLayoutView="115" workbookViewId="0" topLeftCell="A1">
      <selection activeCell="C3" sqref="C3"/>
    </sheetView>
  </sheetViews>
  <sheetFormatPr defaultColWidth="9.140625" defaultRowHeight="15"/>
  <cols>
    <col min="1" max="1" width="19.8515625" style="0" customWidth="1"/>
    <col min="2" max="2" width="15.140625" style="0" customWidth="1"/>
    <col min="3" max="4" width="8.8515625" style="0" customWidth="1"/>
    <col min="5" max="5" width="12.57421875" style="0" customWidth="1"/>
    <col min="6" max="6" width="8.8515625" style="0" customWidth="1"/>
    <col min="7" max="7" width="10.8515625" style="0" customWidth="1"/>
    <col min="8" max="8" width="16.28125" style="0" customWidth="1"/>
    <col min="9" max="9" width="8.8515625" style="0" customWidth="1"/>
    <col min="10" max="10" width="9.00390625" style="0" customWidth="1"/>
    <col min="11" max="11" width="12.8515625" style="0" customWidth="1"/>
    <col min="12" max="12" width="15.8515625" style="0" customWidth="1"/>
    <col min="13" max="13" width="8.421875" style="0" customWidth="1"/>
    <col min="14" max="14" width="13.8515625" style="0" customWidth="1"/>
    <col min="16" max="16" width="11.57421875" style="0" bestFit="1" customWidth="1"/>
    <col min="17" max="17" width="10.421875" style="0" bestFit="1" customWidth="1"/>
  </cols>
  <sheetData>
    <row r="1" spans="1:13" ht="19.5" thickBot="1">
      <c r="A1" s="4" t="s">
        <v>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ht="63" customHeight="1">
      <c r="A2" s="286" t="s">
        <v>13</v>
      </c>
      <c r="B2" s="288" t="s">
        <v>147</v>
      </c>
      <c r="C2" s="290" t="s">
        <v>0</v>
      </c>
      <c r="D2" s="290"/>
      <c r="E2" s="290"/>
      <c r="F2" s="290"/>
      <c r="G2" s="290"/>
      <c r="H2" s="284" t="s">
        <v>2</v>
      </c>
      <c r="I2" s="285"/>
      <c r="J2" s="285"/>
      <c r="K2" s="285"/>
      <c r="L2" s="285"/>
      <c r="M2" s="285"/>
      <c r="N2" s="237"/>
    </row>
    <row r="3" spans="1:16" ht="117" customHeight="1" thickBot="1">
      <c r="A3" s="287"/>
      <c r="B3" s="289"/>
      <c r="C3" s="156" t="s">
        <v>3</v>
      </c>
      <c r="D3" s="156" t="s">
        <v>4</v>
      </c>
      <c r="E3" s="156" t="s">
        <v>5</v>
      </c>
      <c r="F3" s="156" t="s">
        <v>6</v>
      </c>
      <c r="G3" s="156" t="s">
        <v>7</v>
      </c>
      <c r="H3" s="166" t="s">
        <v>1</v>
      </c>
      <c r="I3" s="165" t="s">
        <v>8</v>
      </c>
      <c r="J3" s="165" t="s">
        <v>9</v>
      </c>
      <c r="K3" s="165" t="s">
        <v>10</v>
      </c>
      <c r="L3" s="166" t="s">
        <v>11</v>
      </c>
      <c r="M3" s="233" t="s">
        <v>12</v>
      </c>
      <c r="N3" s="238"/>
      <c r="P3" s="220"/>
    </row>
    <row r="4" spans="1:14" ht="15.75">
      <c r="A4" s="154" t="s">
        <v>127</v>
      </c>
      <c r="B4" s="241">
        <f>'Охват питанием'!B4</f>
        <v>0</v>
      </c>
      <c r="C4" s="242">
        <v>51</v>
      </c>
      <c r="D4" s="242">
        <v>170</v>
      </c>
      <c r="E4" s="242">
        <v>54</v>
      </c>
      <c r="F4" s="242">
        <v>3</v>
      </c>
      <c r="G4" s="242">
        <v>0</v>
      </c>
      <c r="H4" s="155">
        <v>8</v>
      </c>
      <c r="I4" s="155">
        <v>1</v>
      </c>
      <c r="J4" s="155">
        <v>9</v>
      </c>
      <c r="K4" s="155">
        <v>6</v>
      </c>
      <c r="L4" s="155">
        <v>0</v>
      </c>
      <c r="M4" s="234">
        <v>0</v>
      </c>
      <c r="N4" s="239"/>
    </row>
    <row r="5" spans="1:14" ht="15.75">
      <c r="A5" s="148" t="s">
        <v>128</v>
      </c>
      <c r="B5" s="241">
        <f>'Охват питанием'!E4</f>
        <v>0</v>
      </c>
      <c r="C5" s="242">
        <v>60</v>
      </c>
      <c r="D5" s="243">
        <v>196</v>
      </c>
      <c r="E5" s="243">
        <v>117</v>
      </c>
      <c r="F5" s="242">
        <v>14</v>
      </c>
      <c r="G5" s="242">
        <v>0</v>
      </c>
      <c r="H5" s="155">
        <v>8</v>
      </c>
      <c r="I5" s="155"/>
      <c r="J5" s="155">
        <v>11</v>
      </c>
      <c r="K5" s="155">
        <v>14</v>
      </c>
      <c r="L5" s="155">
        <v>0</v>
      </c>
      <c r="M5" s="234">
        <v>0</v>
      </c>
      <c r="N5" s="239"/>
    </row>
    <row r="6" spans="1:14" ht="15.75">
      <c r="A6" s="148" t="s">
        <v>129</v>
      </c>
      <c r="B6" s="244">
        <f>'Охват питанием'!H4</f>
        <v>0</v>
      </c>
      <c r="C6" s="243">
        <v>8</v>
      </c>
      <c r="D6" s="243">
        <v>39</v>
      </c>
      <c r="E6" s="243">
        <v>33</v>
      </c>
      <c r="F6" s="242">
        <v>3</v>
      </c>
      <c r="G6" s="242">
        <v>0</v>
      </c>
      <c r="H6" s="155">
        <v>1</v>
      </c>
      <c r="I6" s="155"/>
      <c r="J6" s="155">
        <v>2</v>
      </c>
      <c r="K6" s="155">
        <v>5</v>
      </c>
      <c r="L6" s="155">
        <v>0</v>
      </c>
      <c r="M6" s="234">
        <v>0</v>
      </c>
      <c r="N6" s="239"/>
    </row>
    <row r="7" spans="1:14" ht="16.5" thickBot="1">
      <c r="A7" s="149" t="s">
        <v>40</v>
      </c>
      <c r="B7" s="245">
        <f>'Охват питанием'!K4</f>
        <v>0</v>
      </c>
      <c r="C7" s="245">
        <f aca="true" t="shared" si="0" ref="C7:K7">C6+C5+C4</f>
        <v>119</v>
      </c>
      <c r="D7" s="245">
        <f t="shared" si="0"/>
        <v>405</v>
      </c>
      <c r="E7" s="245">
        <f t="shared" si="0"/>
        <v>204</v>
      </c>
      <c r="F7" s="245">
        <f t="shared" si="0"/>
        <v>20</v>
      </c>
      <c r="G7" s="245">
        <f t="shared" si="0"/>
        <v>0</v>
      </c>
      <c r="H7" s="150">
        <f t="shared" si="0"/>
        <v>17</v>
      </c>
      <c r="I7" s="150">
        <f t="shared" si="0"/>
        <v>1</v>
      </c>
      <c r="J7" s="150">
        <f t="shared" si="0"/>
        <v>22</v>
      </c>
      <c r="K7" s="150">
        <f t="shared" si="0"/>
        <v>25</v>
      </c>
      <c r="L7" s="150">
        <f>L6+L5+L4</f>
        <v>0</v>
      </c>
      <c r="M7" s="235">
        <f>M6+M5+M4</f>
        <v>0</v>
      </c>
      <c r="N7" s="239"/>
    </row>
    <row r="8" spans="1:14" ht="16.5" thickBot="1">
      <c r="A8" s="151" t="s">
        <v>14</v>
      </c>
      <c r="B8" s="152" t="e">
        <f>SUM(C8:G8)</f>
        <v>#DIV/0!</v>
      </c>
      <c r="C8" s="153" t="e">
        <f aca="true" t="shared" si="1" ref="C8:M8">SUM(C4:C6)/$B$7*100</f>
        <v>#DIV/0!</v>
      </c>
      <c r="D8" s="153" t="e">
        <f t="shared" si="1"/>
        <v>#DIV/0!</v>
      </c>
      <c r="E8" s="153" t="e">
        <f t="shared" si="1"/>
        <v>#DIV/0!</v>
      </c>
      <c r="F8" s="153" t="e">
        <f t="shared" si="1"/>
        <v>#DIV/0!</v>
      </c>
      <c r="G8" s="153" t="e">
        <f t="shared" si="1"/>
        <v>#DIV/0!</v>
      </c>
      <c r="H8" s="153" t="e">
        <f t="shared" si="1"/>
        <v>#DIV/0!</v>
      </c>
      <c r="I8" s="153" t="e">
        <f t="shared" si="1"/>
        <v>#DIV/0!</v>
      </c>
      <c r="J8" s="153" t="e">
        <f t="shared" si="1"/>
        <v>#DIV/0!</v>
      </c>
      <c r="K8" s="153" t="e">
        <f t="shared" si="1"/>
        <v>#DIV/0!</v>
      </c>
      <c r="L8" s="153" t="e">
        <f t="shared" si="1"/>
        <v>#DIV/0!</v>
      </c>
      <c r="M8" s="236" t="e">
        <f t="shared" si="1"/>
        <v>#DIV/0!</v>
      </c>
      <c r="N8" s="240"/>
    </row>
    <row r="9" spans="1:13" ht="15.75">
      <c r="A9" s="118" t="s">
        <v>97</v>
      </c>
      <c r="B9" s="84" t="s">
        <v>179</v>
      </c>
      <c r="D9" s="119"/>
      <c r="E9" s="225"/>
      <c r="F9" s="119"/>
      <c r="G9" s="119"/>
      <c r="H9" s="224"/>
      <c r="I9" s="119"/>
      <c r="J9" s="119"/>
      <c r="K9" s="119"/>
      <c r="L9" s="119"/>
      <c r="M9" s="119"/>
    </row>
    <row r="10" spans="1:13" ht="15">
      <c r="A10" s="85"/>
      <c r="B10" s="84" t="s">
        <v>99</v>
      </c>
      <c r="D10" s="86"/>
      <c r="E10" s="224"/>
      <c r="F10" s="86"/>
      <c r="G10" s="86"/>
      <c r="H10" s="86"/>
      <c r="I10" s="86"/>
      <c r="J10" s="86"/>
      <c r="K10" s="86"/>
      <c r="L10" s="86"/>
      <c r="M10" s="86"/>
    </row>
    <row r="11" spans="1:13" ht="15">
      <c r="A11" s="232"/>
      <c r="B11" s="84"/>
      <c r="D11" s="86"/>
      <c r="E11" s="224"/>
      <c r="F11" s="86"/>
      <c r="G11" s="86"/>
      <c r="H11" s="86"/>
      <c r="I11" s="86"/>
      <c r="J11" s="86"/>
      <c r="K11" s="86"/>
      <c r="L11" s="86"/>
      <c r="M11" s="86"/>
    </row>
  </sheetData>
  <sheetProtection password="CA6C" sheet="1"/>
  <protectedRanges>
    <protectedRange sqref="C4:M6" name="Диапазон1"/>
  </protectedRanges>
  <mergeCells count="4">
    <mergeCell ref="H2:M2"/>
    <mergeCell ref="A2:A3"/>
    <mergeCell ref="B2:B3"/>
    <mergeCell ref="C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13"/>
  <sheetViews>
    <sheetView view="pageBreakPreview" zoomScale="115" zoomScaleNormal="120" zoomScaleSheetLayoutView="115" zoomScalePageLayoutView="0" workbookViewId="0" topLeftCell="A1">
      <selection activeCell="F11" sqref="F11"/>
    </sheetView>
  </sheetViews>
  <sheetFormatPr defaultColWidth="9.140625" defaultRowHeight="15"/>
  <cols>
    <col min="5" max="5" width="9.57421875" style="0" customWidth="1"/>
    <col min="10" max="10" width="2.28125" style="0" customWidth="1"/>
  </cols>
  <sheetData>
    <row r="1" spans="1:8" ht="15.75" thickBot="1">
      <c r="A1" s="90" t="s">
        <v>100</v>
      </c>
      <c r="B1" s="89"/>
      <c r="C1" s="89"/>
      <c r="D1" s="89"/>
      <c r="E1" s="89"/>
      <c r="F1" s="80"/>
      <c r="G1" s="80"/>
      <c r="H1" s="80"/>
    </row>
    <row r="2" spans="1:12" ht="24.75" thickBot="1">
      <c r="A2" s="291" t="s">
        <v>96</v>
      </c>
      <c r="B2" s="292"/>
      <c r="C2" s="292"/>
      <c r="D2" s="292"/>
      <c r="E2" s="292"/>
      <c r="F2" s="134" t="s">
        <v>141</v>
      </c>
      <c r="G2" s="134" t="s">
        <v>14</v>
      </c>
      <c r="H2" s="134" t="s">
        <v>142</v>
      </c>
      <c r="I2" s="133" t="s">
        <v>146</v>
      </c>
      <c r="J2" s="220"/>
      <c r="K2" s="226"/>
      <c r="L2" s="227"/>
    </row>
    <row r="3" spans="1:12" ht="19.5" customHeight="1">
      <c r="A3" s="299" t="s">
        <v>143</v>
      </c>
      <c r="B3" s="300"/>
      <c r="C3" s="300"/>
      <c r="D3" s="300"/>
      <c r="E3" s="301"/>
      <c r="F3" s="144">
        <f>F4+F8</f>
        <v>27</v>
      </c>
      <c r="G3" s="145"/>
      <c r="H3" s="248" t="e">
        <f>F3/'Охват питанием'!K4*1000</f>
        <v>#DIV/0!</v>
      </c>
      <c r="I3" s="146">
        <f>F3/$F$10*100</f>
        <v>15.517241379310345</v>
      </c>
      <c r="J3" s="246"/>
      <c r="K3" s="247"/>
      <c r="L3" s="247"/>
    </row>
    <row r="4" spans="1:9" ht="13.5" customHeight="1">
      <c r="A4" s="296" t="s">
        <v>144</v>
      </c>
      <c r="B4" s="297"/>
      <c r="C4" s="297"/>
      <c r="D4" s="297"/>
      <c r="E4" s="298"/>
      <c r="F4" s="81">
        <v>18</v>
      </c>
      <c r="G4" s="136">
        <f>F4/$F$3</f>
        <v>0.6666666666666666</v>
      </c>
      <c r="H4" s="249" t="e">
        <f>F4/'Охват питанием'!K4*1000</f>
        <v>#DIV/0!</v>
      </c>
      <c r="I4" s="137">
        <f aca="true" t="shared" si="0" ref="I4:I9">F4/$F$10*100</f>
        <v>10.344827586206897</v>
      </c>
    </row>
    <row r="5" spans="1:9" ht="13.5" customHeight="1">
      <c r="A5" s="293" t="s">
        <v>125</v>
      </c>
      <c r="B5" s="294"/>
      <c r="C5" s="294"/>
      <c r="D5" s="294"/>
      <c r="E5" s="295"/>
      <c r="F5" s="81">
        <v>18</v>
      </c>
      <c r="G5" s="136">
        <f>F5/F4</f>
        <v>1</v>
      </c>
      <c r="H5" s="249" t="e">
        <f>F5/'Охват питанием'!K4*1000</f>
        <v>#DIV/0!</v>
      </c>
      <c r="I5" s="137">
        <f t="shared" si="0"/>
        <v>10.344827586206897</v>
      </c>
    </row>
    <row r="6" spans="1:9" ht="40.5" customHeight="1">
      <c r="A6" s="296" t="s">
        <v>176</v>
      </c>
      <c r="B6" s="297"/>
      <c r="C6" s="297"/>
      <c r="D6" s="297"/>
      <c r="E6" s="298"/>
      <c r="F6" s="125">
        <v>10</v>
      </c>
      <c r="G6" s="136">
        <f>F6/F4</f>
        <v>0.5555555555555556</v>
      </c>
      <c r="H6" s="249" t="e">
        <f>F6/'Охват питанием'!K4*1000</f>
        <v>#DIV/0!</v>
      </c>
      <c r="I6" s="139"/>
    </row>
    <row r="7" spans="1:10" ht="29.25" customHeight="1">
      <c r="A7" s="296" t="s">
        <v>192</v>
      </c>
      <c r="B7" s="297"/>
      <c r="C7" s="297"/>
      <c r="D7" s="297"/>
      <c r="E7" s="298"/>
      <c r="F7" s="125">
        <v>0</v>
      </c>
      <c r="G7" s="136">
        <f>F7/F4</f>
        <v>0</v>
      </c>
      <c r="H7" s="249" t="e">
        <f>F7/'Охват питанием'!K4*1000</f>
        <v>#DIV/0!</v>
      </c>
      <c r="I7" s="139"/>
      <c r="J7" s="220"/>
    </row>
    <row r="8" spans="1:13" ht="27.75" customHeight="1">
      <c r="A8" s="296" t="s">
        <v>145</v>
      </c>
      <c r="B8" s="297"/>
      <c r="C8" s="297"/>
      <c r="D8" s="297"/>
      <c r="E8" s="298"/>
      <c r="F8" s="81">
        <v>9</v>
      </c>
      <c r="G8" s="136">
        <f>F8/$F$3</f>
        <v>0.3333333333333333</v>
      </c>
      <c r="H8" s="249" t="e">
        <f>F8/'Охват питанием'!K4*1000</f>
        <v>#DIV/0!</v>
      </c>
      <c r="I8" s="137">
        <f t="shared" si="0"/>
        <v>5.172413793103448</v>
      </c>
      <c r="K8" s="147"/>
      <c r="L8" s="147"/>
      <c r="M8" s="147"/>
    </row>
    <row r="9" spans="1:13" ht="29.25" customHeight="1" thickBot="1">
      <c r="A9" s="293" t="s">
        <v>126</v>
      </c>
      <c r="B9" s="294"/>
      <c r="C9" s="294"/>
      <c r="D9" s="294"/>
      <c r="E9" s="295"/>
      <c r="F9" s="117">
        <v>9</v>
      </c>
      <c r="G9" s="251">
        <f>F9/F8</f>
        <v>1</v>
      </c>
      <c r="H9" s="250" t="e">
        <f>F9/'Охват питанием'!K4*1000</f>
        <v>#DIV/0!</v>
      </c>
      <c r="I9" s="138">
        <f t="shared" si="0"/>
        <v>5.172413793103448</v>
      </c>
      <c r="K9" s="228"/>
      <c r="L9" s="147"/>
      <c r="M9" s="147"/>
    </row>
    <row r="10" spans="1:8" ht="14.25" customHeight="1">
      <c r="A10" s="299" t="s">
        <v>101</v>
      </c>
      <c r="B10" s="300"/>
      <c r="C10" s="300"/>
      <c r="D10" s="300"/>
      <c r="E10" s="301"/>
      <c r="F10" s="141">
        <v>174</v>
      </c>
      <c r="G10" s="142"/>
      <c r="H10" s="143"/>
    </row>
    <row r="11" spans="1:8" ht="69" customHeight="1" thickBot="1">
      <c r="A11" s="293" t="s">
        <v>102</v>
      </c>
      <c r="B11" s="294"/>
      <c r="C11" s="294"/>
      <c r="D11" s="294"/>
      <c r="E11" s="295"/>
      <c r="F11" s="135">
        <v>0</v>
      </c>
      <c r="G11" s="140">
        <f>F11/F10</f>
        <v>0</v>
      </c>
      <c r="H11" s="138" t="e">
        <f>F11/'Охват питанием'!K4*1000</f>
        <v>#DIV/0!</v>
      </c>
    </row>
    <row r="13" spans="1:2" ht="15">
      <c r="A13" s="85"/>
      <c r="B13" s="84" t="s">
        <v>99</v>
      </c>
    </row>
  </sheetData>
  <sheetProtection password="CA6C" sheet="1"/>
  <protectedRanges>
    <protectedRange sqref="F4:F11" name="Диапазон1"/>
  </protectedRanges>
  <mergeCells count="10">
    <mergeCell ref="A2:E2"/>
    <mergeCell ref="A11:E11"/>
    <mergeCell ref="A6:E6"/>
    <mergeCell ref="A7:E7"/>
    <mergeCell ref="A3:E3"/>
    <mergeCell ref="A4:E4"/>
    <mergeCell ref="A10:E10"/>
    <mergeCell ref="A5:E5"/>
    <mergeCell ref="A8:E8"/>
    <mergeCell ref="A9:E9"/>
  </mergeCell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4.28125" style="5" customWidth="1"/>
    <col min="2" max="2" width="4.57421875" style="5" customWidth="1"/>
    <col min="3" max="3" width="47.00390625" style="5" customWidth="1"/>
    <col min="4" max="16384" width="9.140625" style="5" customWidth="1"/>
  </cols>
  <sheetData>
    <row r="1" spans="1:7" ht="35.25" customHeight="1">
      <c r="A1" s="304" t="s">
        <v>28</v>
      </c>
      <c r="B1" s="305"/>
      <c r="C1" s="306"/>
      <c r="D1" s="307" t="s">
        <v>29</v>
      </c>
      <c r="E1" s="308"/>
      <c r="F1" s="307" t="s">
        <v>30</v>
      </c>
      <c r="G1" s="309"/>
    </row>
    <row r="2" spans="1:7" ht="12.75" customHeight="1">
      <c r="A2" s="310" t="s">
        <v>31</v>
      </c>
      <c r="B2" s="311"/>
      <c r="C2" s="312"/>
      <c r="D2" s="164">
        <v>546</v>
      </c>
      <c r="E2" s="174"/>
      <c r="F2" s="164">
        <v>417</v>
      </c>
      <c r="G2" s="175"/>
    </row>
    <row r="3" spans="1:7" ht="16.5" customHeight="1">
      <c r="A3" s="169"/>
      <c r="B3" s="313" t="s">
        <v>32</v>
      </c>
      <c r="C3" s="312"/>
      <c r="D3" s="164">
        <v>537</v>
      </c>
      <c r="E3" s="176">
        <f>D3/D2</f>
        <v>0.9835164835164835</v>
      </c>
      <c r="F3" s="314"/>
      <c r="G3" s="315"/>
    </row>
    <row r="4" spans="1:9" ht="28.5" customHeight="1">
      <c r="A4" s="170"/>
      <c r="B4" s="302" t="s">
        <v>184</v>
      </c>
      <c r="C4" s="303"/>
      <c r="D4" s="164">
        <v>522</v>
      </c>
      <c r="E4" s="176">
        <f>D4/D2</f>
        <v>0.9560439560439561</v>
      </c>
      <c r="F4" s="164">
        <v>410</v>
      </c>
      <c r="G4" s="177">
        <f>F4/$F$2</f>
        <v>0.9832134292565947</v>
      </c>
      <c r="I4" s="219"/>
    </row>
    <row r="5" spans="1:7" ht="42.75" customHeight="1">
      <c r="A5" s="170"/>
      <c r="B5" s="302" t="s">
        <v>33</v>
      </c>
      <c r="C5" s="303"/>
      <c r="D5" s="218">
        <f>D2-D4</f>
        <v>24</v>
      </c>
      <c r="E5" s="176">
        <f>D5/D2</f>
        <v>0.04395604395604396</v>
      </c>
      <c r="F5" s="218">
        <f>F2-$F$4</f>
        <v>7</v>
      </c>
      <c r="G5" s="177">
        <f>F5/$F$2</f>
        <v>0.016786570743405275</v>
      </c>
    </row>
    <row r="6" spans="1:7" ht="15" customHeight="1">
      <c r="A6" s="170"/>
      <c r="B6" s="167"/>
      <c r="C6" s="168" t="s">
        <v>34</v>
      </c>
      <c r="D6" s="164">
        <v>5</v>
      </c>
      <c r="E6" s="176">
        <f>D6/$D$5</f>
        <v>0.20833333333333334</v>
      </c>
      <c r="F6" s="164">
        <v>5</v>
      </c>
      <c r="G6" s="177">
        <f>F6/$F$5</f>
        <v>0.7142857142857143</v>
      </c>
    </row>
    <row r="7" spans="1:7" ht="15" customHeight="1">
      <c r="A7" s="170"/>
      <c r="B7" s="167"/>
      <c r="C7" s="168" t="s">
        <v>35</v>
      </c>
      <c r="D7" s="164">
        <v>10</v>
      </c>
      <c r="E7" s="176">
        <f>D7/$D$5</f>
        <v>0.4166666666666667</v>
      </c>
      <c r="F7" s="164">
        <v>2</v>
      </c>
      <c r="G7" s="177">
        <f>F7/$F$5</f>
        <v>0.2857142857142857</v>
      </c>
    </row>
    <row r="8" spans="1:7" ht="30" customHeight="1">
      <c r="A8" s="170"/>
      <c r="B8" s="167"/>
      <c r="C8" s="168" t="s">
        <v>51</v>
      </c>
      <c r="D8" s="164">
        <v>0</v>
      </c>
      <c r="E8" s="176">
        <f>D8/$D$5</f>
        <v>0</v>
      </c>
      <c r="F8" s="164"/>
      <c r="G8" s="177">
        <f>F8/$F$5</f>
        <v>0</v>
      </c>
    </row>
    <row r="9" spans="1:7" ht="15" customHeight="1">
      <c r="A9" s="170"/>
      <c r="B9" s="167"/>
      <c r="C9" s="168" t="s">
        <v>36</v>
      </c>
      <c r="D9" s="164">
        <v>0</v>
      </c>
      <c r="E9" s="176">
        <f>D9/$D$5</f>
        <v>0</v>
      </c>
      <c r="F9" s="164"/>
      <c r="G9" s="177">
        <f>F9/$F$5</f>
        <v>0</v>
      </c>
    </row>
    <row r="10" spans="1:7" ht="15" customHeight="1" thickBot="1">
      <c r="A10" s="171"/>
      <c r="B10" s="172"/>
      <c r="C10" s="173" t="s">
        <v>37</v>
      </c>
      <c r="D10" s="178">
        <v>0</v>
      </c>
      <c r="E10" s="179">
        <f>D10/$D$5</f>
        <v>0</v>
      </c>
      <c r="F10" s="178"/>
      <c r="G10" s="180">
        <f>F10/$F$5</f>
        <v>0</v>
      </c>
    </row>
    <row r="11" spans="1:2" ht="15">
      <c r="A11" s="85"/>
      <c r="B11" s="84" t="s">
        <v>99</v>
      </c>
    </row>
    <row r="21" spans="5:7" ht="12.75">
      <c r="E21" s="5" t="s">
        <v>29</v>
      </c>
      <c r="G21" s="5" t="s">
        <v>30</v>
      </c>
    </row>
    <row r="22" spans="1:3" ht="12.75">
      <c r="A22" s="6"/>
      <c r="B22" s="6"/>
      <c r="C22" s="6"/>
    </row>
    <row r="26" ht="12.75">
      <c r="C26" s="5" t="s">
        <v>15</v>
      </c>
    </row>
  </sheetData>
  <sheetProtection password="CA6C" sheet="1"/>
  <protectedRanges>
    <protectedRange sqref="D2:D4 F2:F4 D6:D10 F6:F10" name="Диапазон1"/>
  </protectedRanges>
  <mergeCells count="8">
    <mergeCell ref="B5:C5"/>
    <mergeCell ref="A1:C1"/>
    <mergeCell ref="D1:E1"/>
    <mergeCell ref="F1:G1"/>
    <mergeCell ref="A2:C2"/>
    <mergeCell ref="B3:C3"/>
    <mergeCell ref="B4:C4"/>
    <mergeCell ref="F3:G3"/>
  </mergeCells>
  <printOptions/>
  <pageMargins left="0.43" right="0.24" top="0.59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2"/>
  <sheetViews>
    <sheetView view="pageBreakPreview" zoomScale="130" zoomScaleNormal="115" zoomScaleSheetLayoutView="130" zoomScalePageLayoutView="0" workbookViewId="0" topLeftCell="A1">
      <selection activeCell="F16" sqref="F16"/>
    </sheetView>
  </sheetViews>
  <sheetFormatPr defaultColWidth="9.140625" defaultRowHeight="15"/>
  <cols>
    <col min="3" max="3" width="59.7109375" style="0" customWidth="1"/>
    <col min="4" max="4" width="14.421875" style="0" customWidth="1"/>
    <col min="5" max="5" width="17.00390625" style="0" customWidth="1"/>
    <col min="6" max="6" width="16.140625" style="0" customWidth="1"/>
    <col min="7" max="7" width="15.00390625" style="0" customWidth="1"/>
    <col min="8" max="8" width="15.28125" style="0" customWidth="1"/>
  </cols>
  <sheetData>
    <row r="1" spans="1:11" ht="18.75">
      <c r="A1" s="223" t="s">
        <v>139</v>
      </c>
      <c r="B1" s="223"/>
      <c r="C1" s="223"/>
      <c r="K1" s="220"/>
    </row>
    <row r="2" spans="1:12" ht="81" customHeight="1">
      <c r="A2" s="318" t="s">
        <v>96</v>
      </c>
      <c r="B2" s="319"/>
      <c r="C2" s="320"/>
      <c r="D2" s="132" t="s">
        <v>148</v>
      </c>
      <c r="E2" s="132" t="s">
        <v>149</v>
      </c>
      <c r="F2" s="132" t="s">
        <v>150</v>
      </c>
      <c r="G2" s="132" t="s">
        <v>181</v>
      </c>
      <c r="H2" s="132" t="s">
        <v>151</v>
      </c>
      <c r="K2" s="220"/>
      <c r="L2" s="222"/>
    </row>
    <row r="3" spans="1:8" ht="15" customHeight="1">
      <c r="A3" s="316" t="s">
        <v>140</v>
      </c>
      <c r="B3" s="321"/>
      <c r="C3" s="317"/>
      <c r="D3" s="216">
        <v>510980</v>
      </c>
      <c r="E3" s="216">
        <v>0</v>
      </c>
      <c r="F3" s="216">
        <v>5000</v>
      </c>
      <c r="G3" s="215">
        <f>SUM(D3:F3)</f>
        <v>515980</v>
      </c>
      <c r="H3" s="252" t="e">
        <f>G3/'Охват питанием'!K4</f>
        <v>#DIV/0!</v>
      </c>
    </row>
    <row r="4" spans="1:8" ht="15" customHeight="1">
      <c r="A4" s="316" t="s">
        <v>20</v>
      </c>
      <c r="B4" s="321"/>
      <c r="C4" s="317"/>
      <c r="D4" s="216">
        <v>628577</v>
      </c>
      <c r="E4" s="216">
        <v>0</v>
      </c>
      <c r="F4" s="216">
        <v>5000</v>
      </c>
      <c r="G4" s="215">
        <f aca="true" t="shared" si="0" ref="G4:G11">SUM(D4:F4)</f>
        <v>633577</v>
      </c>
      <c r="H4" s="252" t="e">
        <f>G4/'Охват питанием'!K4</f>
        <v>#DIV/0!</v>
      </c>
    </row>
    <row r="5" spans="1:9" ht="15" customHeight="1">
      <c r="A5" s="1"/>
      <c r="B5" s="316" t="s">
        <v>21</v>
      </c>
      <c r="C5" s="317"/>
      <c r="D5" s="216">
        <v>255777</v>
      </c>
      <c r="E5" s="216">
        <v>0</v>
      </c>
      <c r="F5" s="216">
        <v>0</v>
      </c>
      <c r="G5" s="215">
        <f t="shared" si="0"/>
        <v>255777</v>
      </c>
      <c r="H5" s="252" t="e">
        <f>G5/'Охват питанием'!K4</f>
        <v>#DIV/0!</v>
      </c>
      <c r="I5" s="220"/>
    </row>
    <row r="6" spans="1:8" ht="15" customHeight="1">
      <c r="A6" s="1"/>
      <c r="B6" s="316" t="s">
        <v>22</v>
      </c>
      <c r="C6" s="317"/>
      <c r="D6" s="216">
        <v>269800</v>
      </c>
      <c r="E6" s="216">
        <v>0</v>
      </c>
      <c r="F6" s="216">
        <v>0</v>
      </c>
      <c r="G6" s="215">
        <f t="shared" si="0"/>
        <v>269800</v>
      </c>
      <c r="H6" s="252" t="e">
        <f>G6/'Охват питанием'!K4</f>
        <v>#DIV/0!</v>
      </c>
    </row>
    <row r="7" spans="1:8" ht="15" customHeight="1">
      <c r="A7" s="1"/>
      <c r="B7" s="316" t="s">
        <v>23</v>
      </c>
      <c r="C7" s="317"/>
      <c r="D7" s="216">
        <v>0</v>
      </c>
      <c r="E7" s="216">
        <v>0</v>
      </c>
      <c r="F7" s="216">
        <v>0</v>
      </c>
      <c r="G7" s="215">
        <f t="shared" si="0"/>
        <v>0</v>
      </c>
      <c r="H7" s="252" t="e">
        <f>G7/'Охват питанием'!K4</f>
        <v>#DIV/0!</v>
      </c>
    </row>
    <row r="8" spans="1:8" ht="15" customHeight="1">
      <c r="A8" s="1"/>
      <c r="B8" s="316" t="s">
        <v>24</v>
      </c>
      <c r="C8" s="317"/>
      <c r="D8" s="216">
        <v>20000</v>
      </c>
      <c r="E8" s="216">
        <v>0</v>
      </c>
      <c r="F8" s="216">
        <v>5000</v>
      </c>
      <c r="G8" s="215">
        <f t="shared" si="0"/>
        <v>25000</v>
      </c>
      <c r="H8" s="252" t="e">
        <f>G8/'Охват питанием'!K4</f>
        <v>#DIV/0!</v>
      </c>
    </row>
    <row r="9" spans="1:8" ht="15" customHeight="1">
      <c r="A9" s="1"/>
      <c r="B9" s="316" t="s">
        <v>25</v>
      </c>
      <c r="C9" s="317"/>
      <c r="D9" s="216">
        <v>0</v>
      </c>
      <c r="E9" s="216">
        <v>0</v>
      </c>
      <c r="F9" s="216">
        <v>0</v>
      </c>
      <c r="G9" s="215">
        <f t="shared" si="0"/>
        <v>0</v>
      </c>
      <c r="H9" s="252" t="e">
        <f>G9/'Охват питанием'!K4</f>
        <v>#DIV/0!</v>
      </c>
    </row>
    <row r="10" spans="1:8" ht="15" customHeight="1">
      <c r="A10" s="1"/>
      <c r="B10" s="316" t="s">
        <v>26</v>
      </c>
      <c r="C10" s="317"/>
      <c r="D10" s="216">
        <v>0</v>
      </c>
      <c r="E10" s="216">
        <v>0</v>
      </c>
      <c r="F10" s="216">
        <v>0</v>
      </c>
      <c r="G10" s="215">
        <f t="shared" si="0"/>
        <v>0</v>
      </c>
      <c r="H10" s="252" t="e">
        <f>G10/'Охват питанием'!K4</f>
        <v>#DIV/0!</v>
      </c>
    </row>
    <row r="11" spans="1:8" ht="15" customHeight="1">
      <c r="A11" s="1"/>
      <c r="B11" s="316" t="s">
        <v>191</v>
      </c>
      <c r="C11" s="317"/>
      <c r="D11" s="216">
        <v>83000</v>
      </c>
      <c r="E11" s="216">
        <v>0</v>
      </c>
      <c r="F11" s="216">
        <v>0</v>
      </c>
      <c r="G11" s="215">
        <f t="shared" si="0"/>
        <v>83000</v>
      </c>
      <c r="H11" s="252" t="e">
        <f>G11/'Охват питанием'!K4</f>
        <v>#DIV/0!</v>
      </c>
    </row>
    <row r="12" spans="1:2" ht="15">
      <c r="A12" s="85"/>
      <c r="B12" s="84" t="s">
        <v>99</v>
      </c>
    </row>
  </sheetData>
  <sheetProtection password="CA6C" sheet="1"/>
  <protectedRanges>
    <protectedRange sqref="D3:F11" name="Диапазон1"/>
  </protectedRanges>
  <mergeCells count="10">
    <mergeCell ref="B10:C10"/>
    <mergeCell ref="A2:C2"/>
    <mergeCell ref="B5:C5"/>
    <mergeCell ref="B11:C11"/>
    <mergeCell ref="A4:C4"/>
    <mergeCell ref="A3:C3"/>
    <mergeCell ref="B6:C6"/>
    <mergeCell ref="B7:C7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2"/>
  <sheetViews>
    <sheetView view="pageBreakPreview" zoomScale="115" zoomScaleSheetLayoutView="115" zoomScalePageLayoutView="0" workbookViewId="0" topLeftCell="A1">
      <selection activeCell="C8" sqref="C8"/>
    </sheetView>
  </sheetViews>
  <sheetFormatPr defaultColWidth="9.140625" defaultRowHeight="15"/>
  <cols>
    <col min="1" max="1" width="7.8515625" style="5" customWidth="1"/>
    <col min="2" max="2" width="69.00390625" style="5" customWidth="1"/>
    <col min="3" max="3" width="13.57421875" style="5" customWidth="1"/>
    <col min="4" max="4" width="20.00390625" style="5" customWidth="1"/>
    <col min="5" max="16384" width="9.140625" style="5" customWidth="1"/>
  </cols>
  <sheetData>
    <row r="1" spans="1:3" ht="15.75" customHeight="1" thickBot="1">
      <c r="A1" s="328" t="s">
        <v>38</v>
      </c>
      <c r="B1" s="328"/>
      <c r="C1" s="221"/>
    </row>
    <row r="2" spans="1:4" ht="43.5" customHeight="1" thickBot="1">
      <c r="A2" s="123"/>
      <c r="B2" s="124" t="s">
        <v>96</v>
      </c>
      <c r="C2" s="253" t="s">
        <v>185</v>
      </c>
      <c r="D2" s="254" t="s">
        <v>133</v>
      </c>
    </row>
    <row r="3" spans="1:4" ht="43.5" customHeight="1">
      <c r="A3" s="324" t="s">
        <v>193</v>
      </c>
      <c r="B3" s="325"/>
      <c r="C3" s="255" t="e">
        <f>#REF!</f>
        <v>#REF!</v>
      </c>
      <c r="D3" s="256"/>
    </row>
    <row r="4" spans="1:4" ht="43.5" customHeight="1">
      <c r="A4" s="326" t="s">
        <v>197</v>
      </c>
      <c r="B4" s="327"/>
      <c r="C4" s="257">
        <f>'Охват питанием'!K4</f>
        <v>0</v>
      </c>
      <c r="D4" s="258"/>
    </row>
    <row r="5" spans="1:4" ht="57" customHeight="1">
      <c r="A5" s="329" t="s">
        <v>194</v>
      </c>
      <c r="B5" s="330"/>
      <c r="C5" s="259">
        <v>586</v>
      </c>
      <c r="D5" s="122" t="e">
        <f>C5/$C$4</f>
        <v>#DIV/0!</v>
      </c>
    </row>
    <row r="6" spans="1:6" ht="40.5" customHeight="1">
      <c r="A6" s="329" t="s">
        <v>200</v>
      </c>
      <c r="B6" s="330"/>
      <c r="C6" s="259">
        <v>0</v>
      </c>
      <c r="D6" s="122" t="e">
        <f>C6/$C$4</f>
        <v>#DIV/0!</v>
      </c>
      <c r="F6" s="219"/>
    </row>
    <row r="7" spans="1:4" ht="40.5" customHeight="1">
      <c r="A7" s="329" t="s">
        <v>201</v>
      </c>
      <c r="B7" s="330"/>
      <c r="C7" s="259">
        <v>275</v>
      </c>
      <c r="D7" s="122" t="e">
        <f>C7/$C$4</f>
        <v>#DIV/0!</v>
      </c>
    </row>
    <row r="8" spans="1:4" ht="33.75" customHeight="1">
      <c r="A8" s="329" t="s">
        <v>195</v>
      </c>
      <c r="B8" s="330"/>
      <c r="C8" s="259">
        <v>8</v>
      </c>
      <c r="D8" s="122" t="e">
        <f>C8/$C$3</f>
        <v>#REF!</v>
      </c>
    </row>
    <row r="9" spans="1:4" ht="36.75" customHeight="1" thickBot="1">
      <c r="A9" s="322" t="s">
        <v>196</v>
      </c>
      <c r="B9" s="323"/>
      <c r="C9" s="260">
        <v>6</v>
      </c>
      <c r="D9" s="121" t="e">
        <f>C9/$C$3</f>
        <v>#REF!</v>
      </c>
    </row>
    <row r="10" spans="1:2" ht="15">
      <c r="A10" s="78" t="s">
        <v>97</v>
      </c>
      <c r="B10" s="79" t="s">
        <v>98</v>
      </c>
    </row>
    <row r="11" spans="1:3" ht="15">
      <c r="A11" s="118" t="s">
        <v>132</v>
      </c>
      <c r="B11" s="84" t="s">
        <v>179</v>
      </c>
      <c r="C11" s="219"/>
    </row>
    <row r="12" spans="1:2" ht="15">
      <c r="A12" s="85"/>
      <c r="B12" s="84" t="s">
        <v>99</v>
      </c>
    </row>
  </sheetData>
  <sheetProtection password="CA6C" sheet="1"/>
  <protectedRanges>
    <protectedRange sqref="C5:C9" name="Диапазон1"/>
  </protectedRanges>
  <mergeCells count="8">
    <mergeCell ref="A9:B9"/>
    <mergeCell ref="A3:B3"/>
    <mergeCell ref="A4:B4"/>
    <mergeCell ref="A1:B1"/>
    <mergeCell ref="A5:B5"/>
    <mergeCell ref="A6:B6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8"/>
  <sheetViews>
    <sheetView view="pageBreakPreview" zoomScale="115" zoomScaleSheetLayoutView="115" zoomScalePageLayoutView="0" workbookViewId="0" topLeftCell="A1">
      <selection activeCell="F7" sqref="F7"/>
    </sheetView>
  </sheetViews>
  <sheetFormatPr defaultColWidth="9.140625" defaultRowHeight="15"/>
  <cols>
    <col min="3" max="3" width="37.7109375" style="0" customWidth="1"/>
    <col min="4" max="4" width="15.57421875" style="0" customWidth="1"/>
    <col min="5" max="5" width="18.421875" style="0" customWidth="1"/>
  </cols>
  <sheetData>
    <row r="1" spans="1:5" ht="25.5" customHeight="1" thickBot="1">
      <c r="A1" s="333" t="s">
        <v>138</v>
      </c>
      <c r="B1" s="333"/>
      <c r="C1" s="333"/>
      <c r="D1" s="333"/>
      <c r="E1" s="333"/>
    </row>
    <row r="2" spans="1:6" ht="25.5" customHeight="1" thickBot="1">
      <c r="A2" s="337" t="s">
        <v>96</v>
      </c>
      <c r="B2" s="338"/>
      <c r="C2" s="338"/>
      <c r="D2" s="339"/>
      <c r="E2" s="128" t="s">
        <v>137</v>
      </c>
      <c r="F2" s="129" t="s">
        <v>131</v>
      </c>
    </row>
    <row r="3" spans="1:6" ht="50.25" customHeight="1">
      <c r="A3" s="331" t="s">
        <v>198</v>
      </c>
      <c r="B3" s="332"/>
      <c r="C3" s="332"/>
      <c r="D3" s="231" t="s">
        <v>17</v>
      </c>
      <c r="E3" s="120">
        <v>1</v>
      </c>
      <c r="F3" s="130"/>
    </row>
    <row r="4" spans="1:8" ht="57.75" customHeight="1">
      <c r="A4" s="340" t="s">
        <v>180</v>
      </c>
      <c r="B4" s="341"/>
      <c r="C4" s="342"/>
      <c r="D4" s="3" t="s">
        <v>135</v>
      </c>
      <c r="E4" s="81">
        <v>0</v>
      </c>
      <c r="F4" s="82">
        <f>E4/E5</f>
        <v>0</v>
      </c>
      <c r="H4" s="220"/>
    </row>
    <row r="5" spans="1:6" ht="43.5" customHeight="1" thickBot="1">
      <c r="A5" s="334" t="s">
        <v>136</v>
      </c>
      <c r="B5" s="335"/>
      <c r="C5" s="336"/>
      <c r="D5" s="127" t="s">
        <v>135</v>
      </c>
      <c r="E5" s="83">
        <v>11</v>
      </c>
      <c r="F5" s="131"/>
    </row>
    <row r="7" spans="1:2" ht="15">
      <c r="A7" s="85"/>
      <c r="B7" s="84" t="s">
        <v>99</v>
      </c>
    </row>
    <row r="8" ht="15">
      <c r="C8" s="126"/>
    </row>
  </sheetData>
  <sheetProtection password="CA6C" sheet="1"/>
  <protectedRanges>
    <protectedRange sqref="E3:E5" name="Диапазон1"/>
  </protectedRanges>
  <mergeCells count="5">
    <mergeCell ref="A3:C3"/>
    <mergeCell ref="A1:E1"/>
    <mergeCell ref="A5:C5"/>
    <mergeCell ref="A2:D2"/>
    <mergeCell ref="A4:C4"/>
  </mergeCells>
  <printOptions/>
  <pageMargins left="0.7" right="0.7" top="0.75" bottom="0.75" header="0.3" footer="0.3"/>
  <pageSetup horizontalDpi="600" verticalDpi="600" orientation="portrait" paperSize="9" scale="8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2"/>
  <sheetViews>
    <sheetView view="pageBreakPreview" zoomScaleNormal="85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3.8515625" style="183" customWidth="1"/>
    <col min="2" max="2" width="5.00390625" style="184" customWidth="1"/>
    <col min="3" max="3" width="46.57421875" style="184" customWidth="1"/>
    <col min="4" max="4" width="8.7109375" style="183" hidden="1" customWidth="1"/>
    <col min="5" max="5" width="17.00390625" style="183" customWidth="1"/>
    <col min="6" max="6" width="20.421875" style="183" customWidth="1"/>
    <col min="7" max="7" width="18.28125" style="183" customWidth="1"/>
    <col min="8" max="8" width="17.140625" style="183" customWidth="1"/>
    <col min="9" max="9" width="18.57421875" style="47" customWidth="1"/>
    <col min="10" max="10" width="17.140625" style="47" customWidth="1"/>
    <col min="11" max="11" width="16.57421875" style="47" customWidth="1"/>
    <col min="12" max="12" width="15.421875" style="47" customWidth="1"/>
    <col min="13" max="16384" width="9.140625" style="47" customWidth="1"/>
  </cols>
  <sheetData>
    <row r="1" ht="30" customHeight="1">
      <c r="C1" s="267" t="s">
        <v>199</v>
      </c>
    </row>
    <row r="2" spans="1:9" ht="54.75" customHeight="1">
      <c r="A2" s="352" t="s">
        <v>96</v>
      </c>
      <c r="B2" s="353"/>
      <c r="C2" s="354"/>
      <c r="D2" s="186" t="s">
        <v>41</v>
      </c>
      <c r="E2" s="186" t="s">
        <v>44</v>
      </c>
      <c r="F2" s="186" t="s">
        <v>42</v>
      </c>
      <c r="G2" s="186" t="s">
        <v>178</v>
      </c>
      <c r="H2" s="186" t="s">
        <v>93</v>
      </c>
      <c r="I2" s="181"/>
    </row>
    <row r="3" spans="1:8" ht="15">
      <c r="A3" s="351" t="s">
        <v>182</v>
      </c>
      <c r="B3" s="351"/>
      <c r="C3" s="351"/>
      <c r="D3" s="187" t="s">
        <v>18</v>
      </c>
      <c r="E3" s="182">
        <f>'Охват питанием'!K4</f>
        <v>0</v>
      </c>
      <c r="F3" s="355"/>
      <c r="G3" s="356"/>
      <c r="H3" s="357"/>
    </row>
    <row r="4" spans="1:8" ht="61.5" customHeight="1">
      <c r="A4" s="361" t="s">
        <v>188</v>
      </c>
      <c r="B4" s="361"/>
      <c r="C4" s="351"/>
      <c r="D4" s="187" t="s">
        <v>18</v>
      </c>
      <c r="E4" s="261">
        <v>508</v>
      </c>
      <c r="F4" s="261">
        <v>508</v>
      </c>
      <c r="G4" s="261">
        <v>0</v>
      </c>
      <c r="H4" s="261">
        <v>170</v>
      </c>
    </row>
    <row r="5" spans="1:8" ht="30" customHeight="1">
      <c r="A5" s="346" t="s">
        <v>183</v>
      </c>
      <c r="B5" s="346"/>
      <c r="C5" s="347"/>
      <c r="D5" s="188"/>
      <c r="E5" s="217">
        <v>206</v>
      </c>
      <c r="F5" s="348"/>
      <c r="G5" s="349"/>
      <c r="H5" s="350"/>
    </row>
    <row r="6" spans="1:8" ht="48.75" customHeight="1">
      <c r="A6" s="361" t="s">
        <v>186</v>
      </c>
      <c r="B6" s="361"/>
      <c r="C6" s="351"/>
      <c r="D6" s="188" t="s">
        <v>19</v>
      </c>
      <c r="E6" s="262">
        <f>SUM(F6:H6)</f>
        <v>3629450</v>
      </c>
      <c r="F6" s="263">
        <v>2403750</v>
      </c>
      <c r="G6" s="264">
        <v>0</v>
      </c>
      <c r="H6" s="264">
        <v>1225700</v>
      </c>
    </row>
    <row r="7" spans="1:8" ht="63" customHeight="1">
      <c r="A7" s="358" t="s">
        <v>189</v>
      </c>
      <c r="B7" s="359"/>
      <c r="C7" s="360"/>
      <c r="D7" s="188" t="s">
        <v>19</v>
      </c>
      <c r="E7" s="265">
        <f>E6/E4/E5</f>
        <v>34.682459292103054</v>
      </c>
      <c r="F7" s="265">
        <f>F6/F4/E5</f>
        <v>22.9698608669062</v>
      </c>
      <c r="G7" s="265" t="e">
        <f>G6/G4/E5</f>
        <v>#DIV/0!</v>
      </c>
      <c r="H7" s="265">
        <f>H6/H4/E5</f>
        <v>35</v>
      </c>
    </row>
    <row r="8" spans="1:8" ht="54" customHeight="1">
      <c r="A8" s="343" t="s">
        <v>187</v>
      </c>
      <c r="B8" s="344"/>
      <c r="C8" s="345"/>
      <c r="D8" s="191" t="s">
        <v>19</v>
      </c>
      <c r="E8" s="266" t="e">
        <f>E6/$E$3</f>
        <v>#DIV/0!</v>
      </c>
      <c r="F8" s="266" t="e">
        <f>F6/$E$3</f>
        <v>#DIV/0!</v>
      </c>
      <c r="G8" s="266" t="e">
        <f>G6/$E$3</f>
        <v>#DIV/0!</v>
      </c>
      <c r="H8" s="266" t="e">
        <f>H6/$E$3</f>
        <v>#DIV/0!</v>
      </c>
    </row>
    <row r="9" spans="1:8" ht="54.75" customHeight="1">
      <c r="A9" s="343" t="s">
        <v>190</v>
      </c>
      <c r="B9" s="344"/>
      <c r="C9" s="345"/>
      <c r="D9" s="191" t="s">
        <v>19</v>
      </c>
      <c r="E9" s="266" t="e">
        <f>E8/E5</f>
        <v>#DIV/0!</v>
      </c>
      <c r="F9" s="266" t="e">
        <f>F8/E5</f>
        <v>#DIV/0!</v>
      </c>
      <c r="G9" s="266" t="e">
        <f>G8/E5</f>
        <v>#DIV/0!</v>
      </c>
      <c r="H9" s="266" t="e">
        <f>H8/E5</f>
        <v>#DIV/0!</v>
      </c>
    </row>
    <row r="11" spans="2:3" ht="15">
      <c r="B11" s="189" t="s">
        <v>97</v>
      </c>
      <c r="C11" s="84" t="s">
        <v>179</v>
      </c>
    </row>
    <row r="12" spans="2:3" ht="15">
      <c r="B12" s="185"/>
      <c r="C12" s="84" t="s">
        <v>99</v>
      </c>
    </row>
  </sheetData>
  <sheetProtection password="CA6C" sheet="1"/>
  <protectedRanges>
    <protectedRange sqref="E4:H4 E5 F6:H6" name="Диапазон1"/>
  </protectedRanges>
  <mergeCells count="10">
    <mergeCell ref="A8:C8"/>
    <mergeCell ref="A9:C9"/>
    <mergeCell ref="A5:C5"/>
    <mergeCell ref="F5:H5"/>
    <mergeCell ref="A3:C3"/>
    <mergeCell ref="A2:C2"/>
    <mergeCell ref="F3:H3"/>
    <mergeCell ref="A7:C7"/>
    <mergeCell ref="A4:C4"/>
    <mergeCell ref="A6:C6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0" zoomScaleNormal="70" zoomScalePageLayoutView="0" workbookViewId="0" topLeftCell="A1">
      <selection activeCell="E31" sqref="E31"/>
    </sheetView>
  </sheetViews>
  <sheetFormatPr defaultColWidth="9.140625" defaultRowHeight="15"/>
  <cols>
    <col min="1" max="1" width="3.8515625" style="7" customWidth="1"/>
    <col min="2" max="2" width="5.00390625" style="7" customWidth="1"/>
    <col min="3" max="3" width="46.57421875" style="7" customWidth="1"/>
    <col min="4" max="4" width="6.28125" style="7" customWidth="1"/>
    <col min="5" max="5" width="16.28125" style="7" customWidth="1"/>
    <col min="6" max="6" width="15.57421875" style="7" customWidth="1"/>
    <col min="7" max="7" width="7.140625" style="7" customWidth="1"/>
    <col min="8" max="8" width="6.7109375" style="7" customWidth="1"/>
    <col min="9" max="9" width="6.8515625" style="7" customWidth="1"/>
    <col min="10" max="10" width="11.57421875" style="7" customWidth="1"/>
    <col min="11" max="11" width="6.28125" style="7" customWidth="1"/>
    <col min="12" max="12" width="12.7109375" style="7" customWidth="1"/>
    <col min="13" max="13" width="11.7109375" style="7" customWidth="1"/>
    <col min="14" max="14" width="14.421875" style="7" customWidth="1"/>
    <col min="15" max="15" width="15.7109375" style="7" customWidth="1"/>
    <col min="16" max="16384" width="9.140625" style="7" customWidth="1"/>
  </cols>
  <sheetData>
    <row r="1" spans="1:2" ht="15">
      <c r="A1" s="2"/>
      <c r="B1" s="15" t="s">
        <v>16</v>
      </c>
    </row>
    <row r="3" spans="1:15" ht="24.75" customHeight="1">
      <c r="A3" s="16" t="s">
        <v>47</v>
      </c>
      <c r="B3" s="17"/>
      <c r="C3" s="17"/>
      <c r="D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20" ht="51" customHeight="1">
      <c r="A4" s="371"/>
      <c r="B4" s="372"/>
      <c r="C4" s="373"/>
      <c r="D4" s="377" t="s">
        <v>41</v>
      </c>
      <c r="E4" s="379" t="s">
        <v>39</v>
      </c>
      <c r="F4" s="368" t="s">
        <v>42</v>
      </c>
      <c r="G4" s="369"/>
      <c r="H4" s="369"/>
      <c r="I4" s="369"/>
      <c r="J4" s="369"/>
      <c r="K4" s="370"/>
      <c r="L4" s="368" t="s">
        <v>70</v>
      </c>
      <c r="M4" s="369"/>
      <c r="N4" s="370"/>
      <c r="O4" s="368" t="s">
        <v>43</v>
      </c>
      <c r="P4" s="369"/>
      <c r="Q4" s="369"/>
      <c r="R4" s="369"/>
      <c r="S4" s="370"/>
      <c r="T4" s="34"/>
    </row>
    <row r="5" spans="1:21" ht="48">
      <c r="A5" s="374"/>
      <c r="B5" s="375"/>
      <c r="C5" s="376"/>
      <c r="D5" s="378"/>
      <c r="E5" s="380"/>
      <c r="F5" s="14" t="s">
        <v>44</v>
      </c>
      <c r="G5" s="14" t="s">
        <v>52</v>
      </c>
      <c r="H5" s="14" t="s">
        <v>53</v>
      </c>
      <c r="I5" s="14" t="s">
        <v>54</v>
      </c>
      <c r="J5" s="14" t="s">
        <v>55</v>
      </c>
      <c r="K5" s="14" t="s">
        <v>56</v>
      </c>
      <c r="L5" s="14" t="s">
        <v>89</v>
      </c>
      <c r="M5" s="14" t="s">
        <v>71</v>
      </c>
      <c r="N5" s="14" t="s">
        <v>72</v>
      </c>
      <c r="O5" s="14" t="s">
        <v>44</v>
      </c>
      <c r="P5" s="35" t="s">
        <v>48</v>
      </c>
      <c r="Q5" s="35" t="s">
        <v>49</v>
      </c>
      <c r="R5" s="35" t="s">
        <v>50</v>
      </c>
      <c r="S5" s="35" t="s">
        <v>90</v>
      </c>
      <c r="U5" s="7" t="s">
        <v>168</v>
      </c>
    </row>
    <row r="6" spans="1:19" ht="15">
      <c r="A6" s="25"/>
      <c r="B6" s="26"/>
      <c r="C6" s="27" t="s">
        <v>73</v>
      </c>
      <c r="D6" s="28" t="s">
        <v>74</v>
      </c>
      <c r="E6" s="29">
        <v>3</v>
      </c>
      <c r="F6" s="14" t="s">
        <v>75</v>
      </c>
      <c r="G6" s="14" t="s">
        <v>76</v>
      </c>
      <c r="H6" s="14" t="s">
        <v>77</v>
      </c>
      <c r="I6" s="14" t="s">
        <v>78</v>
      </c>
      <c r="J6" s="14" t="s">
        <v>79</v>
      </c>
      <c r="K6" s="14" t="s">
        <v>80</v>
      </c>
      <c r="L6" s="14" t="s">
        <v>81</v>
      </c>
      <c r="M6" s="14" t="s">
        <v>82</v>
      </c>
      <c r="N6" s="14" t="s">
        <v>83</v>
      </c>
      <c r="O6" s="14" t="s">
        <v>84</v>
      </c>
      <c r="P6" s="14" t="s">
        <v>85</v>
      </c>
      <c r="Q6" s="14" t="s">
        <v>86</v>
      </c>
      <c r="R6" s="14" t="s">
        <v>87</v>
      </c>
      <c r="S6" s="14" t="s">
        <v>88</v>
      </c>
    </row>
    <row r="7" spans="1:19" ht="15">
      <c r="A7" s="381" t="s">
        <v>45</v>
      </c>
      <c r="B7" s="382"/>
      <c r="C7" s="383"/>
      <c r="D7" s="8" t="s">
        <v>18</v>
      </c>
      <c r="E7" s="10">
        <f>F7</f>
        <v>5500</v>
      </c>
      <c r="F7" s="12">
        <v>5500</v>
      </c>
      <c r="G7" s="12"/>
      <c r="H7" s="12"/>
      <c r="I7" s="12"/>
      <c r="J7" s="12"/>
      <c r="K7" s="12"/>
      <c r="L7" s="13"/>
      <c r="M7" s="13">
        <f>F7</f>
        <v>5500</v>
      </c>
      <c r="N7" s="13">
        <f>K7</f>
        <v>0</v>
      </c>
      <c r="O7" s="13">
        <f>F7</f>
        <v>5500</v>
      </c>
      <c r="P7" s="36" t="s">
        <v>69</v>
      </c>
      <c r="Q7" s="21"/>
      <c r="R7" s="21"/>
      <c r="S7" s="21"/>
    </row>
    <row r="8" spans="1:19" ht="18" customHeight="1">
      <c r="A8" s="39"/>
      <c r="B8" s="384" t="s">
        <v>66</v>
      </c>
      <c r="C8" s="385"/>
      <c r="D8" s="9" t="s">
        <v>19</v>
      </c>
      <c r="E8" s="19">
        <f aca="true" t="shared" si="0" ref="E8:E23">F8+O8+L8</f>
        <v>15</v>
      </c>
      <c r="F8" s="12">
        <v>10</v>
      </c>
      <c r="G8" s="12"/>
      <c r="H8" s="12"/>
      <c r="I8" s="12"/>
      <c r="J8" s="12"/>
      <c r="K8" s="12"/>
      <c r="L8" s="13"/>
      <c r="M8" s="12"/>
      <c r="N8" s="13"/>
      <c r="O8" s="13">
        <v>5</v>
      </c>
      <c r="P8" s="21"/>
      <c r="Q8" s="21"/>
      <c r="R8" s="21"/>
      <c r="S8" s="21"/>
    </row>
    <row r="9" spans="1:19" ht="33.75" customHeight="1">
      <c r="A9" s="11"/>
      <c r="B9" s="384" t="s">
        <v>67</v>
      </c>
      <c r="C9" s="385"/>
      <c r="D9" s="9" t="s">
        <v>19</v>
      </c>
      <c r="E9" s="19">
        <f t="shared" si="0"/>
        <v>14190000</v>
      </c>
      <c r="F9" s="32">
        <f>F7*F8*172</f>
        <v>9460000</v>
      </c>
      <c r="G9" s="18"/>
      <c r="H9" s="18"/>
      <c r="I9" s="18"/>
      <c r="J9" s="18"/>
      <c r="K9" s="18"/>
      <c r="L9" s="20">
        <f>M9+N9</f>
        <v>0</v>
      </c>
      <c r="M9" s="32">
        <f>M7*M8*172</f>
        <v>0</v>
      </c>
      <c r="N9" s="33">
        <f>N7*N8*172</f>
        <v>0</v>
      </c>
      <c r="O9" s="33">
        <f>O7*O8*172</f>
        <v>4730000</v>
      </c>
      <c r="P9" s="21"/>
      <c r="Q9" s="21"/>
      <c r="R9" s="21"/>
      <c r="S9" s="21"/>
    </row>
    <row r="10" spans="1:19" ht="17.25" customHeight="1">
      <c r="A10" s="363" t="s">
        <v>57</v>
      </c>
      <c r="B10" s="363"/>
      <c r="C10" s="364"/>
      <c r="D10" s="8" t="s">
        <v>18</v>
      </c>
      <c r="E10" s="19">
        <f t="shared" si="0"/>
        <v>77</v>
      </c>
      <c r="F10" s="20">
        <f>F11+F13+F15+F17+F19+F21</f>
        <v>0</v>
      </c>
      <c r="G10" s="20"/>
      <c r="H10" s="20"/>
      <c r="I10" s="20"/>
      <c r="J10" s="20"/>
      <c r="K10" s="20"/>
      <c r="L10" s="20"/>
      <c r="M10" s="20">
        <f>M11+M13+M15+M17+M19+M21</f>
        <v>0</v>
      </c>
      <c r="N10" s="20"/>
      <c r="O10" s="20">
        <f>O11+O13+O15+O17+O19+O21</f>
        <v>77</v>
      </c>
      <c r="P10" s="21"/>
      <c r="Q10" s="21"/>
      <c r="R10" s="21"/>
      <c r="S10" s="21"/>
    </row>
    <row r="11" spans="1:19" ht="15">
      <c r="A11" s="11"/>
      <c r="B11" s="365" t="s">
        <v>58</v>
      </c>
      <c r="C11" s="366"/>
      <c r="D11" s="8" t="s">
        <v>18</v>
      </c>
      <c r="E11" s="19">
        <f t="shared" si="0"/>
        <v>10</v>
      </c>
      <c r="F11" s="18"/>
      <c r="G11" s="18"/>
      <c r="H11" s="18"/>
      <c r="I11" s="18"/>
      <c r="J11" s="18"/>
      <c r="K11" s="18"/>
      <c r="L11" s="20"/>
      <c r="M11" s="12"/>
      <c r="N11" s="20"/>
      <c r="O11" s="20">
        <v>10</v>
      </c>
      <c r="P11" s="21"/>
      <c r="Q11" s="21"/>
      <c r="R11" s="21"/>
      <c r="S11" s="21"/>
    </row>
    <row r="12" spans="1:19" ht="18" customHeight="1">
      <c r="A12" s="11"/>
      <c r="B12" s="40"/>
      <c r="C12" s="41" t="s">
        <v>66</v>
      </c>
      <c r="D12" s="9" t="s">
        <v>19</v>
      </c>
      <c r="E12" s="19">
        <f t="shared" si="0"/>
        <v>25</v>
      </c>
      <c r="F12" s="18"/>
      <c r="G12" s="18"/>
      <c r="H12" s="18"/>
      <c r="I12" s="18"/>
      <c r="J12" s="18"/>
      <c r="K12" s="18"/>
      <c r="L12" s="20"/>
      <c r="M12" s="12"/>
      <c r="N12" s="20"/>
      <c r="O12" s="20">
        <v>25</v>
      </c>
      <c r="P12" s="21"/>
      <c r="Q12" s="21"/>
      <c r="R12" s="21"/>
      <c r="S12" s="21"/>
    </row>
    <row r="13" spans="1:19" ht="15">
      <c r="A13" s="11"/>
      <c r="B13" s="365" t="s">
        <v>59</v>
      </c>
      <c r="C13" s="366"/>
      <c r="D13" s="8" t="s">
        <v>18</v>
      </c>
      <c r="E13" s="19">
        <f t="shared" si="0"/>
        <v>20</v>
      </c>
      <c r="F13" s="18"/>
      <c r="G13" s="18"/>
      <c r="H13" s="18"/>
      <c r="I13" s="18"/>
      <c r="J13" s="18"/>
      <c r="K13" s="18"/>
      <c r="L13" s="20"/>
      <c r="M13" s="12"/>
      <c r="N13" s="20"/>
      <c r="O13" s="20">
        <v>20</v>
      </c>
      <c r="P13" s="21"/>
      <c r="Q13" s="21"/>
      <c r="R13" s="21"/>
      <c r="S13" s="21"/>
    </row>
    <row r="14" spans="1:19" ht="17.25" customHeight="1">
      <c r="A14" s="11"/>
      <c r="B14" s="40"/>
      <c r="C14" s="41" t="s">
        <v>66</v>
      </c>
      <c r="D14" s="9" t="s">
        <v>19</v>
      </c>
      <c r="E14" s="19">
        <f t="shared" si="0"/>
        <v>30</v>
      </c>
      <c r="F14" s="18"/>
      <c r="G14" s="18"/>
      <c r="H14" s="18"/>
      <c r="I14" s="18"/>
      <c r="J14" s="18"/>
      <c r="K14" s="18"/>
      <c r="L14" s="20"/>
      <c r="M14" s="12"/>
      <c r="N14" s="20"/>
      <c r="O14" s="20">
        <v>30</v>
      </c>
      <c r="P14" s="21"/>
      <c r="Q14" s="21"/>
      <c r="R14" s="21"/>
      <c r="S14" s="21"/>
    </row>
    <row r="15" spans="1:19" ht="15">
      <c r="A15" s="11"/>
      <c r="B15" s="365" t="s">
        <v>60</v>
      </c>
      <c r="C15" s="366"/>
      <c r="D15" s="8" t="s">
        <v>18</v>
      </c>
      <c r="E15" s="19">
        <f t="shared" si="0"/>
        <v>15</v>
      </c>
      <c r="F15" s="18"/>
      <c r="G15" s="18"/>
      <c r="H15" s="18"/>
      <c r="I15" s="18"/>
      <c r="J15" s="18"/>
      <c r="K15" s="18"/>
      <c r="L15" s="20"/>
      <c r="M15" s="12"/>
      <c r="N15" s="20"/>
      <c r="O15" s="20">
        <v>15</v>
      </c>
      <c r="P15" s="21"/>
      <c r="Q15" s="21"/>
      <c r="R15" s="21"/>
      <c r="S15" s="21"/>
    </row>
    <row r="16" spans="1:19" ht="18" customHeight="1">
      <c r="A16" s="11"/>
      <c r="B16" s="40"/>
      <c r="C16" s="41" t="s">
        <v>66</v>
      </c>
      <c r="D16" s="9" t="s">
        <v>19</v>
      </c>
      <c r="E16" s="19">
        <f t="shared" si="0"/>
        <v>25</v>
      </c>
      <c r="F16" s="18"/>
      <c r="G16" s="18"/>
      <c r="H16" s="18"/>
      <c r="I16" s="18"/>
      <c r="J16" s="18"/>
      <c r="K16" s="18"/>
      <c r="L16" s="20"/>
      <c r="M16" s="12"/>
      <c r="N16" s="20"/>
      <c r="O16" s="20">
        <v>25</v>
      </c>
      <c r="P16" s="21"/>
      <c r="Q16" s="21"/>
      <c r="R16" s="21"/>
      <c r="S16" s="21"/>
    </row>
    <row r="17" spans="1:19" ht="15">
      <c r="A17" s="11"/>
      <c r="B17" s="365" t="s">
        <v>61</v>
      </c>
      <c r="C17" s="366"/>
      <c r="D17" s="8" t="s">
        <v>18</v>
      </c>
      <c r="E17" s="19">
        <f t="shared" si="0"/>
        <v>17</v>
      </c>
      <c r="F17" s="18"/>
      <c r="G17" s="18"/>
      <c r="H17" s="18"/>
      <c r="I17" s="18"/>
      <c r="J17" s="18"/>
      <c r="K17" s="18"/>
      <c r="L17" s="20"/>
      <c r="M17" s="12"/>
      <c r="N17" s="20"/>
      <c r="O17" s="20">
        <v>17</v>
      </c>
      <c r="P17" s="21"/>
      <c r="Q17" s="21"/>
      <c r="R17" s="21"/>
      <c r="S17" s="21"/>
    </row>
    <row r="18" spans="1:19" ht="16.5" customHeight="1">
      <c r="A18" s="11"/>
      <c r="B18" s="40"/>
      <c r="C18" s="41" t="s">
        <v>66</v>
      </c>
      <c r="D18" s="9" t="s">
        <v>19</v>
      </c>
      <c r="E18" s="19">
        <f t="shared" si="0"/>
        <v>30</v>
      </c>
      <c r="F18" s="18"/>
      <c r="G18" s="18"/>
      <c r="H18" s="18"/>
      <c r="I18" s="18"/>
      <c r="J18" s="18"/>
      <c r="K18" s="18"/>
      <c r="L18" s="20"/>
      <c r="M18" s="12"/>
      <c r="N18" s="20"/>
      <c r="O18" s="20">
        <v>30</v>
      </c>
      <c r="P18" s="21"/>
      <c r="Q18" s="21"/>
      <c r="R18" s="21"/>
      <c r="S18" s="21"/>
    </row>
    <row r="19" spans="1:19" ht="27.75" customHeight="1">
      <c r="A19" s="11"/>
      <c r="B19" s="365" t="s">
        <v>62</v>
      </c>
      <c r="C19" s="366"/>
      <c r="D19" s="8" t="s">
        <v>18</v>
      </c>
      <c r="E19" s="19">
        <f t="shared" si="0"/>
        <v>13</v>
      </c>
      <c r="F19" s="18"/>
      <c r="G19" s="18"/>
      <c r="H19" s="18"/>
      <c r="I19" s="18"/>
      <c r="J19" s="18"/>
      <c r="K19" s="18"/>
      <c r="L19" s="20"/>
      <c r="M19" s="12"/>
      <c r="N19" s="20"/>
      <c r="O19" s="20">
        <v>13</v>
      </c>
      <c r="P19" s="21"/>
      <c r="Q19" s="21"/>
      <c r="R19" s="21"/>
      <c r="S19" s="21"/>
    </row>
    <row r="20" spans="1:19" ht="16.5" customHeight="1">
      <c r="A20" s="11"/>
      <c r="B20" s="40"/>
      <c r="C20" s="41" t="s">
        <v>66</v>
      </c>
      <c r="D20" s="9" t="s">
        <v>19</v>
      </c>
      <c r="E20" s="19">
        <f t="shared" si="0"/>
        <v>30</v>
      </c>
      <c r="F20" s="18"/>
      <c r="G20" s="18"/>
      <c r="H20" s="18"/>
      <c r="I20" s="18"/>
      <c r="J20" s="18"/>
      <c r="K20" s="18"/>
      <c r="L20" s="20"/>
      <c r="M20" s="12"/>
      <c r="N20" s="20"/>
      <c r="O20" s="20">
        <v>30</v>
      </c>
      <c r="P20" s="21"/>
      <c r="Q20" s="21"/>
      <c r="R20" s="21"/>
      <c r="S20" s="21"/>
    </row>
    <row r="21" spans="1:19" ht="15">
      <c r="A21" s="11"/>
      <c r="B21" s="365" t="s">
        <v>63</v>
      </c>
      <c r="C21" s="366"/>
      <c r="D21" s="8" t="s">
        <v>18</v>
      </c>
      <c r="E21" s="19">
        <f t="shared" si="0"/>
        <v>2</v>
      </c>
      <c r="F21" s="18"/>
      <c r="G21" s="18"/>
      <c r="H21" s="18"/>
      <c r="I21" s="18"/>
      <c r="J21" s="18"/>
      <c r="K21" s="18"/>
      <c r="L21" s="20"/>
      <c r="M21" s="12"/>
      <c r="N21" s="20"/>
      <c r="O21" s="20">
        <v>2</v>
      </c>
      <c r="P21" s="21"/>
      <c r="Q21" s="21"/>
      <c r="R21" s="21"/>
      <c r="S21" s="21"/>
    </row>
    <row r="22" spans="1:19" ht="15.75" customHeight="1">
      <c r="A22" s="11"/>
      <c r="B22" s="40"/>
      <c r="C22" s="41" t="s">
        <v>66</v>
      </c>
      <c r="D22" s="9" t="s">
        <v>19</v>
      </c>
      <c r="E22" s="19">
        <f t="shared" si="0"/>
        <v>30</v>
      </c>
      <c r="F22" s="18"/>
      <c r="G22" s="18"/>
      <c r="H22" s="18"/>
      <c r="I22" s="18"/>
      <c r="J22" s="18"/>
      <c r="K22" s="18"/>
      <c r="L22" s="20"/>
      <c r="M22" s="12"/>
      <c r="N22" s="20"/>
      <c r="O22" s="20">
        <v>30</v>
      </c>
      <c r="P22" s="21"/>
      <c r="Q22" s="21"/>
      <c r="R22" s="21"/>
      <c r="S22" s="21"/>
    </row>
    <row r="23" spans="1:19" ht="37.5" customHeight="1">
      <c r="A23" s="42"/>
      <c r="B23" s="367" t="s">
        <v>68</v>
      </c>
      <c r="C23" s="367"/>
      <c r="D23" s="9" t="s">
        <v>19</v>
      </c>
      <c r="E23" s="19">
        <f t="shared" si="0"/>
        <v>375820</v>
      </c>
      <c r="F23" s="22">
        <f>(F11*F12+F13*F14+F15*F16+F17*F18+F19*F20+F21*F22)*172</f>
        <v>0</v>
      </c>
      <c r="G23" s="23"/>
      <c r="H23" s="23"/>
      <c r="I23" s="23"/>
      <c r="J23" s="23"/>
      <c r="K23" s="23"/>
      <c r="L23" s="23"/>
      <c r="M23" s="22">
        <f>(M11*M12+M13*M14+M15*M16+M17*M18+M19*M20+M21*M22)*172</f>
        <v>0</v>
      </c>
      <c r="N23" s="22">
        <f>(N11*N12+N13*N14+N15*N16+N17*N18+N19*N20+N21*N22)*172</f>
        <v>0</v>
      </c>
      <c r="O23" s="22">
        <f>(O11*O12+O13*O14+O15*O16+O17*O18+O19*O20+O21*O22)*172</f>
        <v>375820</v>
      </c>
      <c r="P23" s="21"/>
      <c r="Q23" s="21"/>
      <c r="R23" s="21"/>
      <c r="S23" s="21"/>
    </row>
    <row r="24" spans="1:19" ht="44.25" customHeight="1">
      <c r="A24" s="42"/>
      <c r="B24" s="42"/>
      <c r="C24" s="41" t="s">
        <v>65</v>
      </c>
      <c r="D24" s="8" t="s">
        <v>19</v>
      </c>
      <c r="E24" s="30">
        <f>IF(E10=0,0,IF(E23=0,0,E23/E10/172))</f>
        <v>28.376623376623378</v>
      </c>
      <c r="F24" s="30">
        <f>IF(F10=0,0,IF(F23=0,0,F23/F10/172))</f>
        <v>0</v>
      </c>
      <c r="G24" s="24"/>
      <c r="H24" s="24"/>
      <c r="I24" s="24"/>
      <c r="J24" s="24"/>
      <c r="K24" s="24"/>
      <c r="L24" s="24"/>
      <c r="M24" s="30">
        <f>IF(M10=0,0,IF(M23=0,0,M23/M10/172))</f>
        <v>0</v>
      </c>
      <c r="N24" s="30">
        <f>IF(N10=0,0,IF(N23=0,0,N23/N10/172))</f>
        <v>0</v>
      </c>
      <c r="O24" s="30">
        <f>IF(O10=0,0,IF(O23=0,0,O23/O10/172))</f>
        <v>28.376623376623378</v>
      </c>
      <c r="P24" s="21"/>
      <c r="Q24" s="21"/>
      <c r="R24" s="21"/>
      <c r="S24" s="21"/>
    </row>
    <row r="25" spans="1:19" ht="15">
      <c r="A25" s="363" t="s">
        <v>46</v>
      </c>
      <c r="B25" s="363"/>
      <c r="C25" s="364"/>
      <c r="D25" s="9" t="s">
        <v>19</v>
      </c>
      <c r="E25" s="31">
        <f>F25+O25+L25</f>
        <v>14565820</v>
      </c>
      <c r="F25" s="30">
        <f>F23+F9</f>
        <v>9460000</v>
      </c>
      <c r="G25" s="37"/>
      <c r="H25" s="37"/>
      <c r="I25" s="37"/>
      <c r="J25" s="37"/>
      <c r="K25" s="37"/>
      <c r="L25" s="37"/>
      <c r="M25" s="30">
        <f>M23+M9</f>
        <v>0</v>
      </c>
      <c r="N25" s="30">
        <f>N23+N9</f>
        <v>0</v>
      </c>
      <c r="O25" s="30">
        <f>O23+O9</f>
        <v>5105820</v>
      </c>
      <c r="P25" s="21"/>
      <c r="Q25" s="21"/>
      <c r="R25" s="21"/>
      <c r="S25" s="21"/>
    </row>
    <row r="26" spans="1:19" ht="25.5" customHeight="1">
      <c r="A26" s="42"/>
      <c r="B26" s="362" t="s">
        <v>64</v>
      </c>
      <c r="C26" s="362"/>
      <c r="D26" s="8" t="s">
        <v>19</v>
      </c>
      <c r="E26" s="30">
        <f>IF(E7=0,0,IF(E25=0,0,(E25/E7)))</f>
        <v>2648.3309090909092</v>
      </c>
      <c r="F26" s="30">
        <f>IF(F7=0,0,IF(F25=0,0,(F25/F7)))</f>
        <v>1720</v>
      </c>
      <c r="G26" s="37"/>
      <c r="H26" s="37"/>
      <c r="I26" s="37"/>
      <c r="J26" s="37"/>
      <c r="K26" s="37"/>
      <c r="L26" s="37"/>
      <c r="M26" s="30">
        <f>IF(M7=0,0,IF(M25=0,0,(M25/M7)))</f>
        <v>0</v>
      </c>
      <c r="N26" s="30">
        <f>IF(N7=0,0,IF(N25=0,0,(N25/N7)))</f>
        <v>0</v>
      </c>
      <c r="O26" s="30">
        <f>IF(O7=0,0,IF(O25=0,0,(O25/O7)))</f>
        <v>928.3309090909091</v>
      </c>
      <c r="P26" s="21"/>
      <c r="Q26" s="21"/>
      <c r="R26" s="21"/>
      <c r="S26" s="21"/>
    </row>
    <row r="27" spans="1:19" ht="42" customHeight="1">
      <c r="A27" s="42"/>
      <c r="B27" s="362" t="s">
        <v>65</v>
      </c>
      <c r="C27" s="362"/>
      <c r="D27" s="8" t="s">
        <v>19</v>
      </c>
      <c r="E27" s="30">
        <f>E26/172</f>
        <v>15.397272727272728</v>
      </c>
      <c r="F27" s="30">
        <f>F26/172</f>
        <v>10</v>
      </c>
      <c r="G27" s="38"/>
      <c r="H27" s="38"/>
      <c r="I27" s="38"/>
      <c r="J27" s="38"/>
      <c r="K27" s="38"/>
      <c r="L27" s="38"/>
      <c r="M27" s="30">
        <f>M26/172</f>
        <v>0</v>
      </c>
      <c r="N27" s="30">
        <f>N26/172</f>
        <v>0</v>
      </c>
      <c r="O27" s="30">
        <f>O26/172</f>
        <v>5.397272727272727</v>
      </c>
      <c r="P27" s="21"/>
      <c r="Q27" s="21"/>
      <c r="R27" s="21"/>
      <c r="S27" s="21"/>
    </row>
  </sheetData>
  <sheetProtection/>
  <mergeCells count="20">
    <mergeCell ref="O4:S4"/>
    <mergeCell ref="L4:N4"/>
    <mergeCell ref="A4:C5"/>
    <mergeCell ref="D4:D5"/>
    <mergeCell ref="F4:K4"/>
    <mergeCell ref="B13:C13"/>
    <mergeCell ref="E4:E5"/>
    <mergeCell ref="A7:C7"/>
    <mergeCell ref="B8:C8"/>
    <mergeCell ref="B9:C9"/>
    <mergeCell ref="B26:C26"/>
    <mergeCell ref="A10:C10"/>
    <mergeCell ref="B11:C11"/>
    <mergeCell ref="B27:C27"/>
    <mergeCell ref="B15:C15"/>
    <mergeCell ref="B17:C17"/>
    <mergeCell ref="B19:C19"/>
    <mergeCell ref="B21:C21"/>
    <mergeCell ref="B23:C23"/>
    <mergeCell ref="A25:C25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Ведущий специалист</cp:lastModifiedBy>
  <cp:lastPrinted>2012-06-21T08:52:19Z</cp:lastPrinted>
  <dcterms:created xsi:type="dcterms:W3CDTF">2012-02-16T17:39:16Z</dcterms:created>
  <dcterms:modified xsi:type="dcterms:W3CDTF">2014-07-02T10:55:33Z</dcterms:modified>
  <cp:category/>
  <cp:version/>
  <cp:contentType/>
  <cp:contentStatus/>
</cp:coreProperties>
</file>